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/>
  </bookViews>
  <sheets>
    <sheet name="สรุป" sheetId="8" r:id="rId1"/>
    <sheet name="ปกติ ตรี" sheetId="7" r:id="rId2"/>
    <sheet name="พิเศษ ตรี" sheetId="6" r:id="rId3"/>
    <sheet name="ปกติ โท" sheetId="9" state="hidden" r:id="rId4"/>
    <sheet name="ปกติ เอก" sheetId="5" state="hidden" r:id="rId5"/>
    <sheet name="พิเศษ โท" sheetId="4" r:id="rId6"/>
    <sheet name="พิเศษ เอก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8" l="1"/>
  <c r="D21" i="8"/>
  <c r="E21" i="8"/>
  <c r="F21" i="8"/>
  <c r="G21" i="8"/>
  <c r="H21" i="8"/>
  <c r="C21" i="8"/>
  <c r="H12" i="8"/>
  <c r="F10" i="8"/>
  <c r="F11" i="8" s="1"/>
  <c r="H10" i="8"/>
  <c r="H11" i="8" s="1"/>
  <c r="D11" i="8"/>
  <c r="E11" i="8"/>
  <c r="G11" i="8"/>
  <c r="C11" i="8"/>
  <c r="D9" i="8"/>
  <c r="E9" i="8"/>
  <c r="F9" i="8"/>
  <c r="G9" i="8"/>
  <c r="H9" i="8"/>
  <c r="C9" i="8"/>
  <c r="E17" i="7"/>
  <c r="F17" i="6"/>
  <c r="F16" i="6"/>
  <c r="C16" i="6"/>
  <c r="E19" i="7"/>
  <c r="F14" i="6" l="1"/>
  <c r="C14" i="6"/>
  <c r="H20" i="8" l="1"/>
  <c r="G10" i="8" l="1"/>
  <c r="G17" i="6"/>
  <c r="H17" i="6"/>
  <c r="F12" i="6"/>
  <c r="C12" i="6"/>
  <c r="F17" i="7" l="1"/>
  <c r="G20" i="8" l="1"/>
  <c r="I18" i="8"/>
  <c r="G17" i="4"/>
  <c r="H17" i="4"/>
  <c r="F17" i="4"/>
  <c r="H8" i="8"/>
  <c r="H22" i="8"/>
  <c r="F18" i="4" l="1"/>
  <c r="G22" i="8"/>
  <c r="F20" i="8"/>
  <c r="D20" i="8"/>
  <c r="E20" i="8"/>
  <c r="C20" i="8"/>
  <c r="E10" i="8"/>
  <c r="D10" i="8"/>
  <c r="G8" i="8"/>
  <c r="G12" i="8" s="1"/>
  <c r="F8" i="8"/>
  <c r="E8" i="8"/>
  <c r="D8" i="8"/>
  <c r="C8" i="8"/>
  <c r="E12" i="7"/>
  <c r="C12" i="7"/>
  <c r="D11" i="7"/>
  <c r="C11" i="7"/>
  <c r="E16" i="7"/>
  <c r="E14" i="7"/>
  <c r="E10" i="7"/>
  <c r="E8" i="7"/>
  <c r="E6" i="7"/>
  <c r="F10" i="6"/>
  <c r="F8" i="6"/>
  <c r="F6" i="6"/>
  <c r="F14" i="4"/>
  <c r="F15" i="4" s="1"/>
  <c r="F10" i="4"/>
  <c r="F11" i="4" s="1"/>
  <c r="F6" i="4"/>
  <c r="F7" i="4" s="1"/>
  <c r="H17" i="2"/>
  <c r="G17" i="2"/>
  <c r="F17" i="2"/>
  <c r="F14" i="2"/>
  <c r="F15" i="2" s="1"/>
  <c r="F10" i="2"/>
  <c r="F11" i="2" s="1"/>
  <c r="F6" i="2"/>
  <c r="F7" i="2" s="1"/>
  <c r="F22" i="8" l="1"/>
  <c r="F19" i="2"/>
  <c r="F16" i="4"/>
  <c r="F19" i="4"/>
  <c r="I9" i="8"/>
  <c r="I8" i="8"/>
  <c r="F8" i="4"/>
  <c r="I20" i="8"/>
  <c r="I11" i="8"/>
  <c r="I10" i="8"/>
  <c r="E18" i="7"/>
  <c r="F16" i="2"/>
  <c r="F12" i="2"/>
  <c r="F12" i="4"/>
  <c r="F18" i="6"/>
  <c r="F19" i="6" s="1"/>
  <c r="F18" i="2"/>
  <c r="F8" i="2"/>
  <c r="F20" i="2" l="1"/>
  <c r="F20" i="4"/>
  <c r="I21" i="8"/>
  <c r="E17" i="2"/>
  <c r="I12" i="9" l="1"/>
  <c r="I8" i="9"/>
  <c r="I12" i="5"/>
  <c r="I8" i="5"/>
  <c r="D9" i="7" l="1"/>
  <c r="C9" i="7"/>
  <c r="I19" i="8" l="1"/>
  <c r="C10" i="4"/>
  <c r="C11" i="4" s="1"/>
  <c r="E22" i="8" l="1"/>
  <c r="D22" i="8"/>
  <c r="I15" i="9"/>
  <c r="I16" i="9" s="1"/>
  <c r="I14" i="9"/>
  <c r="I10" i="9"/>
  <c r="I11" i="9" s="1"/>
  <c r="I6" i="9"/>
  <c r="I7" i="9" s="1"/>
  <c r="D17" i="2"/>
  <c r="C17" i="2"/>
  <c r="C18" i="2" s="1"/>
  <c r="C14" i="2"/>
  <c r="C10" i="2"/>
  <c r="C6" i="2"/>
  <c r="C7" i="2" s="1"/>
  <c r="I22" i="8" l="1"/>
  <c r="D23" i="8"/>
  <c r="C12" i="2"/>
  <c r="C11" i="2"/>
  <c r="C15" i="2"/>
  <c r="C16" i="2" s="1"/>
  <c r="C23" i="8"/>
  <c r="C8" i="2"/>
  <c r="C19" i="2"/>
  <c r="D17" i="7"/>
  <c r="C17" i="7"/>
  <c r="D17" i="6"/>
  <c r="E17" i="6"/>
  <c r="C17" i="6"/>
  <c r="C10" i="6"/>
  <c r="I14" i="5"/>
  <c r="I15" i="5" s="1"/>
  <c r="I16" i="5" s="1"/>
  <c r="I10" i="5"/>
  <c r="I11" i="5" s="1"/>
  <c r="C6" i="4"/>
  <c r="C7" i="4" s="1"/>
  <c r="D17" i="4"/>
  <c r="E17" i="4"/>
  <c r="C17" i="4"/>
  <c r="C14" i="4"/>
  <c r="C15" i="4" s="1"/>
  <c r="C18" i="4" l="1"/>
  <c r="C20" i="2"/>
  <c r="C12" i="4"/>
  <c r="C19" i="4"/>
  <c r="C16" i="4"/>
  <c r="C18" i="6" l="1"/>
  <c r="C19" i="6" s="1"/>
  <c r="C18" i="7" l="1"/>
  <c r="C19" i="7" s="1"/>
  <c r="C16" i="7" l="1"/>
  <c r="C8" i="6"/>
  <c r="E23" i="8" l="1"/>
  <c r="G24" i="8" l="1"/>
  <c r="G27" i="8" s="1"/>
  <c r="E12" i="8"/>
  <c r="F12" i="8"/>
  <c r="F23" i="8" s="1"/>
  <c r="I23" i="8" s="1"/>
  <c r="I6" i="5"/>
  <c r="I7" i="5" s="1"/>
  <c r="C12" i="8" l="1"/>
  <c r="D12" i="8"/>
  <c r="I12" i="8" l="1"/>
  <c r="C8" i="4"/>
  <c r="C20" i="4" s="1"/>
  <c r="C14" i="7"/>
  <c r="C10" i="7"/>
  <c r="C8" i="7"/>
  <c r="C6" i="7"/>
  <c r="C6" i="6" l="1"/>
  <c r="I7" i="8" l="1"/>
  <c r="C24" i="8" l="1"/>
  <c r="F24" i="8" l="1"/>
  <c r="D24" i="8"/>
  <c r="E24" i="8" l="1"/>
  <c r="F27" i="8"/>
  <c r="D27" i="8"/>
  <c r="E27" i="8" l="1"/>
  <c r="C27" i="8"/>
</calcChain>
</file>

<file path=xl/sharedStrings.xml><?xml version="1.0" encoding="utf-8"?>
<sst xmlns="http://schemas.openxmlformats.org/spreadsheetml/2006/main" count="287" uniqueCount="95">
  <si>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</si>
  <si>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</si>
  <si>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</si>
  <si>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</si>
  <si>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</si>
  <si>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</si>
  <si>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</si>
  <si>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</si>
  <si>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ปรับค่า  ป.โท และ ป.เอก เป็น ป.ตรีแล้ว</t>
  </si>
  <si>
    <t xml:space="preserve">              </t>
  </si>
  <si>
    <t>การปรับค่า</t>
  </si>
  <si>
    <t>1/2556</t>
  </si>
  <si>
    <t>2/2556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</si>
  <si>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</si>
  <si>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</si>
  <si>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</si>
  <si>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</si>
  <si>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</si>
  <si>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1/2555</t>
  </si>
  <si>
    <t>2/2555</t>
  </si>
  <si>
    <t>1/2557</t>
  </si>
  <si>
    <t>2/2557</t>
  </si>
  <si>
    <t>2 x FTES</t>
  </si>
  <si>
    <t>ค่า FTES ที่ปรับค่าแล้ว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</si>
  <si>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</si>
  <si>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</si>
  <si>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</si>
  <si>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</si>
  <si>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</si>
  <si>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</si>
  <si>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</si>
  <si>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</si>
  <si>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</si>
  <si>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</si>
  <si>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</si>
  <si>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</si>
  <si>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</si>
  <si>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</si>
  <si>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</si>
  <si>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</si>
  <si>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</si>
  <si>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</si>
  <si>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</si>
  <si>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</si>
  <si>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</si>
  <si>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</si>
  <si>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</si>
  <si>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</si>
  <si>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</si>
  <si>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</si>
  <si>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หลักสูตร/สาขาวิชา</t>
  </si>
  <si>
    <t xml:space="preserve">  </t>
  </si>
  <si>
    <t>บริหารธุรกิจ</t>
  </si>
  <si>
    <t>1.8xFTES</t>
  </si>
  <si>
    <t>วิทยาลัยนวัตกรรมการจัดการ</t>
  </si>
  <si>
    <t>รัฐประศาสนศาสตร์</t>
  </si>
  <si>
    <t>สิ่งแวดล้อมศึกษา</t>
  </si>
  <si>
    <t>2xFTES</t>
  </si>
  <si>
    <t>1.8 x FTES</t>
  </si>
  <si>
    <t>การจัดการการบริการและการโรงแรม 
(หลักสูตรภาษาอังกฤษ)</t>
  </si>
  <si>
    <t>การจัดการธุรกิจการบิน (หลักสูตรนานาชาติ)</t>
  </si>
  <si>
    <t>การจัดการธุรกิจการบิน 
(หลักสูตรนานาชาติ)</t>
  </si>
  <si>
    <t>การบริการในอุตสาหกรรมการบิน</t>
  </si>
  <si>
    <t>การจัดการการบริการและการโรงแรม (หลักสูตรภาษาอังกฤษ)</t>
  </si>
  <si>
    <t xml:space="preserve">บริหารธุรกิจ </t>
  </si>
  <si>
    <t>การบริการ
ในอุตสาหกรรมการบิน</t>
  </si>
  <si>
    <t>รวม (ป.ตรี  ป.โท+ป.เอก ที่ปรับเป็น ป.ตรีแล้ว)</t>
  </si>
  <si>
    <t>ตาราง SCH และ FTES ของนักศึกษาภาคพิเศษ ระดับปริญญาเอก</t>
  </si>
  <si>
    <t>ตาราง SCH และ FTES ของนักศึกษาภาคพิเศษ ระดับปริญญาโท</t>
  </si>
  <si>
    <t>ตาราง SCH และ FTES  ของนักศึกษาภาคปกติ ระดับปริญญาเอก</t>
  </si>
  <si>
    <t>ตาราง SCH และ FTES  ของนักศึกษาภาคปกติ ระดับปริญญาโท</t>
  </si>
  <si>
    <t>การจัดการการบริการและ
การโรงแรม (หลักสูตรภาษาอังกฤษ)</t>
  </si>
  <si>
    <t xml:space="preserve">สิ่งแวดล้อมศึกษา </t>
  </si>
  <si>
    <t>การจัดการธุรกิจการบริหารผู้สูงอายุ</t>
  </si>
  <si>
    <t xml:space="preserve">รัฐประศาสนศาสตร์ </t>
  </si>
  <si>
    <t>(มหาบัณฑิต)</t>
  </si>
  <si>
    <t>(ดุษฎีบัณฑิต)</t>
  </si>
  <si>
    <t xml:space="preserve">บริหารธุรกิจ  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</si>
  <si>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</si>
  <si>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</si>
  <si>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</si>
  <si>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รวม 
(ตามแนวนอน)</t>
  </si>
  <si>
    <t>ปีการศึกษา 2560</t>
  </si>
  <si>
    <t>1/2560</t>
  </si>
  <si>
    <t>2/2560</t>
  </si>
  <si>
    <t>ปีการศึกษา  2560</t>
  </si>
  <si>
    <t>3/2560</t>
  </si>
  <si>
    <t>ปี 2560</t>
  </si>
  <si>
    <t xml:space="preserve"> SCH/18</t>
  </si>
  <si>
    <t>SCH/12</t>
  </si>
  <si>
    <t>SCH/8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</si>
  <si>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</si>
  <si>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ระดับปริญญาตรี</t>
  </si>
  <si>
    <t>ผลการดำเนินงาน  ปีการศึกษา 2560 รายหลักสูตร ระดับปริญญาโท และ ปริญญาเอก</t>
  </si>
  <si>
    <t>ข้อมูล ณ วันที่ 11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</si>
</sst>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43" fontId="0" fillId="0" borderId="0" xfId="0" applyNumberFormat="1" applyFill="1" applyBorder="1"/>
    <xf numFmtId="0" fontId="4" fillId="0" borderId="1" xfId="0" applyFont="1" applyFill="1" applyBorder="1" applyAlignment="1">
      <alignment horizontal="right" vertical="center" wrapText="1"/>
    </xf>
    <xf numFmtId="43" fontId="14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49" fontId="14" fillId="0" borderId="1" xfId="1" applyNumberFormat="1" applyFont="1" applyFill="1" applyBorder="1" applyAlignment="1">
      <alignment horizontal="right" vertical="center" wrapText="1"/>
    </xf>
    <xf numFmtId="43" fontId="14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wrapText="1"/>
    </xf>
    <xf numFmtId="0" fontId="10" fillId="9" borderId="1" xfId="0" applyFont="1" applyFill="1" applyBorder="1" applyAlignment="1">
      <alignment horizontal="center" wrapText="1"/>
    </xf>
    <xf numFmtId="43" fontId="17" fillId="9" borderId="1" xfId="1" applyFont="1" applyFill="1" applyBorder="1" applyAlignment="1">
      <alignment horizontal="center" wrapText="1"/>
    </xf>
    <xf numFmtId="0" fontId="18" fillId="9" borderId="0" xfId="0" applyFont="1" applyFill="1" applyBorder="1" applyAlignment="1"/>
    <xf numFmtId="0" fontId="18" fillId="9" borderId="0" xfId="0" applyFont="1" applyFill="1" applyAlignment="1"/>
    <xf numFmtId="43" fontId="16" fillId="0" borderId="1" xfId="1" applyFont="1" applyFill="1" applyBorder="1" applyAlignment="1">
      <alignment horizontal="center" wrapText="1"/>
    </xf>
    <xf numFmtId="43" fontId="0" fillId="0" borderId="0" xfId="0" applyNumberFormat="1" applyFill="1" applyBorder="1" applyAlignment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43" fontId="16" fillId="7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8" fillId="0" borderId="0" xfId="0" applyFont="1" applyFill="1" applyBorder="1" applyAlignment="1"/>
    <xf numFmtId="0" fontId="18" fillId="0" borderId="0" xfId="0" applyFont="1" applyFill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43" fontId="14" fillId="7" borderId="5" xfId="1" applyFont="1" applyFill="1" applyBorder="1" applyAlignment="1">
      <alignment horizontal="center" wrapText="1"/>
    </xf>
    <xf numFmtId="43" fontId="14" fillId="6" borderId="3" xfId="1" applyFont="1" applyFill="1" applyBorder="1" applyAlignment="1">
      <alignment horizontal="center" wrapText="1"/>
    </xf>
    <xf numFmtId="43" fontId="14" fillId="7" borderId="3" xfId="1" applyFont="1" applyFill="1" applyBorder="1" applyAlignment="1">
      <alignment horizontal="center" wrapText="1"/>
    </xf>
    <xf numFmtId="43" fontId="14" fillId="7" borderId="9" xfId="1" applyFont="1" applyFill="1" applyBorder="1" applyAlignment="1">
      <alignment horizontal="center" wrapText="1"/>
    </xf>
    <xf numFmtId="43" fontId="14" fillId="0" borderId="3" xfId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top" wrapText="1"/>
    </xf>
    <xf numFmtId="0" fontId="3" fillId="4" borderId="12" xfId="0" applyFont="1" applyFill="1" applyBorder="1" applyAlignment="1">
      <alignment horizontal="right" vertical="center" wrapText="1"/>
    </xf>
    <xf numFmtId="43" fontId="14" fillId="6" borderId="1" xfId="1" applyFont="1" applyFill="1" applyBorder="1" applyAlignment="1">
      <alignment horizontal="center" wrapText="1"/>
    </xf>
    <xf numFmtId="43" fontId="14" fillId="0" borderId="1" xfId="1" applyFont="1" applyFill="1" applyBorder="1" applyAlignment="1">
      <alignment horizontal="center" wrapText="1"/>
    </xf>
    <xf numFmtId="43" fontId="14" fillId="0" borderId="12" xfId="1" applyFont="1" applyFill="1" applyBorder="1" applyAlignment="1">
      <alignment horizontal="center" wrapText="1"/>
    </xf>
    <xf numFmtId="43" fontId="19" fillId="0" borderId="1" xfId="1" applyFont="1" applyFill="1" applyBorder="1" applyAlignment="1">
      <alignment horizontal="center" wrapText="1"/>
    </xf>
    <xf numFmtId="43" fontId="14" fillId="7" borderId="1" xfId="1" applyFont="1" applyFill="1" applyBorder="1" applyAlignment="1">
      <alignment horizontal="center" wrapText="1"/>
    </xf>
    <xf numFmtId="43" fontId="14" fillId="8" borderId="1" xfId="1" applyFont="1" applyFill="1" applyBorder="1" applyAlignment="1">
      <alignment horizontal="center" vertical="center" wrapText="1"/>
    </xf>
    <xf numFmtId="43" fontId="14" fillId="0" borderId="5" xfId="1" applyFont="1" applyFill="1" applyBorder="1" applyAlignment="1">
      <alignment horizontal="right" vertical="center" wrapText="1"/>
    </xf>
    <xf numFmtId="43" fontId="14" fillId="8" borderId="3" xfId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/>
    </xf>
    <xf numFmtId="187" fontId="11" fillId="0" borderId="1" xfId="1" applyNumberFormat="1" applyFont="1" applyFill="1" applyBorder="1" applyAlignment="1">
      <alignment horizontal="center" vertical="center" wrapText="1"/>
    </xf>
    <xf numFmtId="3" fontId="11" fillId="11" borderId="1" xfId="0" applyNumberFormat="1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right" vertical="top" wrapText="1"/>
    </xf>
    <xf numFmtId="0" fontId="14" fillId="8" borderId="14" xfId="0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horizontal="right" wrapText="1"/>
    </xf>
    <xf numFmtId="43" fontId="17" fillId="9" borderId="3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center" wrapText="1"/>
    </xf>
    <xf numFmtId="0" fontId="14" fillId="6" borderId="3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43" fontId="14" fillId="8" borderId="5" xfId="1" applyFont="1" applyFill="1" applyBorder="1" applyAlignment="1">
      <alignment horizontal="center" vertical="center" wrapText="1"/>
    </xf>
    <xf numFmtId="43" fontId="14" fillId="8" borderId="1" xfId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1" fillId="0" borderId="1" xfId="1" applyNumberFormat="1" applyFont="1" applyFill="1" applyBorder="1" applyAlignment="1">
      <alignment horizontal="center" vertical="center"/>
    </xf>
    <xf numFmtId="43" fontId="14" fillId="8" borderId="1" xfId="1" applyFont="1" applyFill="1" applyBorder="1" applyAlignment="1">
      <alignment horizontal="right" wrapText="1"/>
    </xf>
    <xf numFmtId="0" fontId="22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43" fontId="21" fillId="0" borderId="0" xfId="0" applyNumberFormat="1" applyFont="1" applyFill="1"/>
    <xf numFmtId="43" fontId="5" fillId="8" borderId="9" xfId="1" applyFont="1" applyFill="1" applyBorder="1" applyAlignment="1">
      <alignment horizontal="center" wrapText="1"/>
    </xf>
    <xf numFmtId="43" fontId="5" fillId="8" borderId="10" xfId="1" applyFont="1" applyFill="1" applyBorder="1" applyAlignment="1">
      <alignment horizontal="center" wrapText="1"/>
    </xf>
    <xf numFmtId="43" fontId="5" fillId="8" borderId="7" xfId="1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43" fontId="14" fillId="8" borderId="2" xfId="1" applyFont="1" applyFill="1" applyBorder="1" applyAlignment="1">
      <alignment horizontal="center" vertical="center" wrapText="1"/>
    </xf>
    <xf numFmtId="43" fontId="14" fillId="8" borderId="3" xfId="1" applyFont="1" applyFill="1" applyBorder="1" applyAlignment="1">
      <alignment horizontal="center" vertical="center" wrapText="1"/>
    </xf>
    <xf numFmtId="43" fontId="14" fillId="8" borderId="2" xfId="1" applyFont="1" applyFill="1" applyBorder="1" applyAlignment="1">
      <alignment horizontal="center" vertical="top" wrapText="1"/>
    </xf>
    <xf numFmtId="43" fontId="14" fillId="8" borderId="3" xfId="1" applyFont="1" applyFill="1" applyBorder="1" applyAlignment="1">
      <alignment horizontal="center" vertical="top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11" borderId="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110" zoomScaleNormal="110" workbookViewId="0">
      <selection activeCell="L18" sqref="L18"/>
    </sheetView>
  </sheetViews>
  <sheetFormatPr defaultColWidth="8.875" defaultRowHeight="14.25" x14ac:dyDescent="0.2"/>
  <cols>
    <col min="1" max="1" width="29.875" customWidth="1"/>
    <col min="2" max="2" width="4.75" customWidth="1"/>
    <col min="3" max="3" width="21.875" customWidth="1"/>
    <col min="4" max="4" width="16.375" customWidth="1"/>
    <col min="5" max="5" width="15.5" customWidth="1"/>
    <col min="6" max="6" width="10.375" customWidth="1"/>
    <col min="7" max="7" width="11.5" customWidth="1"/>
    <col min="8" max="8" width="8.5" customWidth="1"/>
    <col min="9" max="9" width="11" customWidth="1"/>
    <col min="10" max="10" width="10.375" bestFit="1" customWidth="1"/>
  </cols>
  <sheetData>
    <row r="1" spans="1:10" ht="21" x14ac:dyDescent="0.35">
      <c r="A1" s="166" t="s">
        <v>54</v>
      </c>
      <c r="B1" s="166"/>
      <c r="C1" s="166"/>
      <c r="D1" s="166"/>
      <c r="E1" s="166"/>
      <c r="F1" s="166"/>
      <c r="G1" s="166"/>
      <c r="H1" s="166"/>
      <c r="I1" s="166"/>
    </row>
    <row r="2" spans="1:10" s="4" customFormat="1" ht="19.5" customHeight="1" x14ac:dyDescent="0.2">
      <c r="A2" s="167" t="s">
        <v>91</v>
      </c>
      <c r="B2" s="167"/>
      <c r="C2" s="167"/>
      <c r="D2" s="167"/>
      <c r="E2" s="167"/>
      <c r="F2" s="167"/>
      <c r="G2" s="167"/>
      <c r="H2" s="167"/>
      <c r="I2" s="167"/>
      <c r="J2" s="9"/>
    </row>
    <row r="3" spans="1:10" s="4" customFormat="1" ht="17.100000000000001" customHeight="1" x14ac:dyDescent="0.2">
      <c r="A3" s="168" t="s">
        <v>46</v>
      </c>
      <c r="B3" s="168"/>
      <c r="C3" s="163" t="s">
        <v>92</v>
      </c>
      <c r="D3" s="164"/>
      <c r="E3" s="164"/>
      <c r="F3" s="164"/>
      <c r="G3" s="164"/>
      <c r="H3" s="164"/>
      <c r="I3" s="165"/>
      <c r="J3" s="9"/>
    </row>
    <row r="4" spans="1:10" s="4" customFormat="1" ht="17.100000000000001" customHeight="1" x14ac:dyDescent="0.2">
      <c r="A4" s="168"/>
      <c r="B4" s="163"/>
      <c r="C4" s="149" t="s">
        <v>71</v>
      </c>
      <c r="D4" s="149" t="s">
        <v>61</v>
      </c>
      <c r="E4" s="149" t="s">
        <v>65</v>
      </c>
      <c r="F4" s="169" t="s">
        <v>72</v>
      </c>
      <c r="G4" s="171" t="s">
        <v>73</v>
      </c>
      <c r="H4" s="161" t="s">
        <v>77</v>
      </c>
      <c r="I4" s="122" t="s">
        <v>0</v>
      </c>
      <c r="J4" s="9"/>
    </row>
    <row r="5" spans="1:10" s="4" customFormat="1" ht="20.25" customHeight="1" x14ac:dyDescent="0.2">
      <c r="A5" s="168"/>
      <c r="B5" s="163"/>
      <c r="C5" s="150"/>
      <c r="D5" s="150"/>
      <c r="E5" s="150"/>
      <c r="F5" s="170"/>
      <c r="G5" s="172"/>
      <c r="H5" s="162"/>
      <c r="I5" s="123" t="s">
        <v>1</v>
      </c>
      <c r="J5" s="9"/>
    </row>
    <row r="6" spans="1:10" s="41" customFormat="1" ht="15" customHeight="1" x14ac:dyDescent="0.3">
      <c r="A6" s="35" t="s">
        <v>2</v>
      </c>
      <c r="B6" s="36" t="s">
        <v>3</v>
      </c>
      <c r="C6" s="37"/>
      <c r="D6" s="38"/>
      <c r="E6" s="38"/>
      <c r="F6" s="128"/>
      <c r="G6" s="129"/>
      <c r="H6" s="128"/>
      <c r="I6" s="63"/>
      <c r="J6" s="39"/>
    </row>
    <row r="7" spans="1:10" s="41" customFormat="1" ht="15" hidden="1" customHeight="1" x14ac:dyDescent="0.3">
      <c r="A7" s="42" t="s">
        <v>32</v>
      </c>
      <c r="B7" s="43"/>
      <c r="C7" s="44">
        <v>16</v>
      </c>
      <c r="D7" s="44">
        <v>32.5</v>
      </c>
      <c r="E7" s="44">
        <v>54</v>
      </c>
      <c r="F7" s="44">
        <v>62.5</v>
      </c>
      <c r="G7" s="44">
        <v>62.5</v>
      </c>
      <c r="H7" s="136"/>
      <c r="I7" s="124">
        <f>SUM(C7:F7)</f>
        <v>165</v>
      </c>
      <c r="J7" s="40"/>
    </row>
    <row r="8" spans="1:10" s="49" customFormat="1" ht="15" customHeight="1" x14ac:dyDescent="0.3">
      <c r="A8" s="45" t="s">
        <v>4</v>
      </c>
      <c r="B8" s="46" t="s">
        <v>5</v>
      </c>
      <c r="C8" s="47">
        <f>'ปกติ ตรี'!E5+'ปกติ ตรี'!F5</f>
        <v>186</v>
      </c>
      <c r="D8" s="47">
        <f>'ปกติ ตรี'!E7+'ปกติ ตรี'!F7</f>
        <v>510</v>
      </c>
      <c r="E8" s="47">
        <f>'ปกติ ตรี'!E9+'ปกติ ตรี'!F9</f>
        <v>171</v>
      </c>
      <c r="F8" s="47">
        <f>'ปกติ ตรี'!E15+'ปกติ ตรี'!F15</f>
        <v>294</v>
      </c>
      <c r="G8" s="47">
        <f>'ปกติ ตรี'!E11+'ปกติ ตรี'!F11</f>
        <v>1284</v>
      </c>
      <c r="H8" s="125">
        <f>'ปกติ ตรี'!E13+'ปกติ ตรี'!F13</f>
        <v>198</v>
      </c>
      <c r="I8" s="125">
        <f>SUM(C8:H8)</f>
        <v>2643</v>
      </c>
      <c r="J8" s="48"/>
    </row>
    <row r="9" spans="1:10" s="41" customFormat="1" ht="15" customHeight="1" x14ac:dyDescent="0.3">
      <c r="A9" s="42" t="s">
        <v>88</v>
      </c>
      <c r="B9" s="43" t="s">
        <v>28</v>
      </c>
      <c r="C9" s="50">
        <f>C8/18</f>
        <v>10.333333333333334</v>
      </c>
      <c r="D9" s="50">
        <f t="shared" ref="D9:H9" si="0">D8/18</f>
        <v>28.333333333333332</v>
      </c>
      <c r="E9" s="50">
        <f t="shared" si="0"/>
        <v>9.5</v>
      </c>
      <c r="F9" s="50">
        <f t="shared" si="0"/>
        <v>16.333333333333332</v>
      </c>
      <c r="G9" s="50">
        <f t="shared" si="0"/>
        <v>71.333333333333329</v>
      </c>
      <c r="H9" s="50">
        <f t="shared" si="0"/>
        <v>11</v>
      </c>
      <c r="I9" s="125">
        <f t="shared" ref="I9:I11" si="1">SUM(C9:H9)</f>
        <v>146.83333333333331</v>
      </c>
      <c r="J9" s="51"/>
    </row>
    <row r="10" spans="1:10" s="41" customFormat="1" ht="15" customHeight="1" x14ac:dyDescent="0.3">
      <c r="A10" s="42" t="s">
        <v>7</v>
      </c>
      <c r="B10" s="43" t="s">
        <v>5</v>
      </c>
      <c r="C10" s="50">
        <v>0</v>
      </c>
      <c r="D10" s="50">
        <f>'พิเศษ ตรี'!F7+'พิเศษ ตรี'!G7+'พิเศษ ตรี'!H7</f>
        <v>0</v>
      </c>
      <c r="E10" s="50">
        <f>'พิเศษ ตรี'!F9+'พิเศษ ตรี'!G9+'พิเศษ ตรี'!H9</f>
        <v>0</v>
      </c>
      <c r="F10" s="50">
        <f>'พิเศษ ตรี'!F15+'พิเศษ ตรี'!G15+'พิเศษ ตรี'!H15</f>
        <v>117</v>
      </c>
      <c r="G10" s="50">
        <f>'พิเศษ ตรี'!F11+'พิเศษ ตรี'!G11+'พิเศษ ตรี'!H11</f>
        <v>126</v>
      </c>
      <c r="H10" s="126">
        <f>'พิเศษ ตรี'!F13+'พิเศษ ตรี'!G13+'พิเศษ ตรี'!H13</f>
        <v>327</v>
      </c>
      <c r="I10" s="125">
        <f t="shared" si="1"/>
        <v>570</v>
      </c>
      <c r="J10" s="40"/>
    </row>
    <row r="11" spans="1:10" s="41" customFormat="1" ht="15" customHeight="1" x14ac:dyDescent="0.3">
      <c r="A11" s="42" t="s">
        <v>89</v>
      </c>
      <c r="B11" s="43" t="s">
        <v>6</v>
      </c>
      <c r="C11" s="50">
        <f>C10/12</f>
        <v>0</v>
      </c>
      <c r="D11" s="50">
        <f t="shared" ref="D11:H11" si="2">D10/12</f>
        <v>0</v>
      </c>
      <c r="E11" s="50">
        <f t="shared" si="2"/>
        <v>0</v>
      </c>
      <c r="F11" s="50">
        <f t="shared" si="2"/>
        <v>9.75</v>
      </c>
      <c r="G11" s="50">
        <f t="shared" si="2"/>
        <v>10.5</v>
      </c>
      <c r="H11" s="50">
        <f t="shared" si="2"/>
        <v>27.25</v>
      </c>
      <c r="I11" s="125">
        <f t="shared" si="1"/>
        <v>47.5</v>
      </c>
      <c r="J11" s="51"/>
    </row>
    <row r="12" spans="1:10" s="41" customFormat="1" ht="15" customHeight="1" x14ac:dyDescent="0.3">
      <c r="A12" s="52" t="s">
        <v>0</v>
      </c>
      <c r="B12" s="53" t="s">
        <v>6</v>
      </c>
      <c r="C12" s="54">
        <f>C11+C9</f>
        <v>10.333333333333334</v>
      </c>
      <c r="D12" s="54">
        <f t="shared" ref="D12:F12" si="3">D11+D9</f>
        <v>28.333333333333332</v>
      </c>
      <c r="E12" s="54">
        <f t="shared" si="3"/>
        <v>9.5</v>
      </c>
      <c r="F12" s="54">
        <f t="shared" si="3"/>
        <v>26.083333333333332</v>
      </c>
      <c r="G12" s="54">
        <f>G11+G9</f>
        <v>81.833333333333329</v>
      </c>
      <c r="H12" s="54">
        <f>H11+H9</f>
        <v>38.25</v>
      </c>
      <c r="I12" s="127">
        <f>SUM(C12:H12)</f>
        <v>194.33333333333331</v>
      </c>
      <c r="J12" s="51"/>
    </row>
    <row r="13" spans="1:10" s="41" customFormat="1" ht="15" customHeight="1" x14ac:dyDescent="0.3">
      <c r="A13" s="66"/>
      <c r="B13" s="67"/>
      <c r="C13" s="68"/>
      <c r="D13" s="68"/>
      <c r="E13" s="68"/>
      <c r="F13" s="68"/>
      <c r="G13" s="68"/>
      <c r="H13" s="68"/>
      <c r="I13" s="68"/>
      <c r="J13" s="40"/>
    </row>
    <row r="14" spans="1:10" s="41" customFormat="1" ht="15" customHeight="1" x14ac:dyDescent="0.3">
      <c r="A14" s="151" t="s">
        <v>46</v>
      </c>
      <c r="B14" s="152"/>
      <c r="C14" s="146" t="s">
        <v>93</v>
      </c>
      <c r="D14" s="146"/>
      <c r="E14" s="146"/>
      <c r="F14" s="147"/>
      <c r="G14" s="147"/>
      <c r="H14" s="147"/>
      <c r="I14" s="148"/>
      <c r="J14" s="40"/>
    </row>
    <row r="15" spans="1:10" s="41" customFormat="1" ht="32.25" customHeight="1" x14ac:dyDescent="0.3">
      <c r="A15" s="153"/>
      <c r="B15" s="154"/>
      <c r="C15" s="157" t="s">
        <v>74</v>
      </c>
      <c r="D15" s="158"/>
      <c r="E15" s="157" t="s">
        <v>72</v>
      </c>
      <c r="F15" s="158"/>
      <c r="G15" s="159" t="s">
        <v>77</v>
      </c>
      <c r="H15" s="160"/>
      <c r="I15" s="138" t="s">
        <v>81</v>
      </c>
      <c r="J15" s="40"/>
    </row>
    <row r="16" spans="1:10" s="41" customFormat="1" ht="15" customHeight="1" x14ac:dyDescent="0.3">
      <c r="A16" s="155"/>
      <c r="B16" s="156"/>
      <c r="C16" s="130" t="s">
        <v>75</v>
      </c>
      <c r="D16" s="130" t="s">
        <v>76</v>
      </c>
      <c r="E16" s="110" t="s">
        <v>75</v>
      </c>
      <c r="F16" s="110" t="s">
        <v>76</v>
      </c>
      <c r="G16" s="131" t="s">
        <v>75</v>
      </c>
      <c r="H16" s="131" t="s">
        <v>76</v>
      </c>
      <c r="I16" s="112"/>
      <c r="J16" s="40"/>
    </row>
    <row r="17" spans="1:16" s="41" customFormat="1" ht="15" customHeight="1" x14ac:dyDescent="0.3">
      <c r="A17" s="35"/>
      <c r="B17" s="36" t="s">
        <v>3</v>
      </c>
      <c r="C17" s="73"/>
      <c r="D17" s="105"/>
      <c r="E17" s="105"/>
      <c r="F17" s="105"/>
      <c r="G17" s="105"/>
      <c r="H17" s="105"/>
      <c r="I17" s="73"/>
      <c r="J17" s="40"/>
    </row>
    <row r="18" spans="1:16" s="41" customFormat="1" ht="15" customHeight="1" x14ac:dyDescent="0.3">
      <c r="A18" s="42" t="s">
        <v>4</v>
      </c>
      <c r="B18" s="69" t="s">
        <v>5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76">
        <f>SUM(C18:H18)</f>
        <v>0</v>
      </c>
      <c r="J18" s="40"/>
    </row>
    <row r="19" spans="1:16" s="41" customFormat="1" ht="15" customHeight="1" x14ac:dyDescent="0.3">
      <c r="A19" s="42" t="s">
        <v>89</v>
      </c>
      <c r="B19" s="69" t="s">
        <v>6</v>
      </c>
      <c r="C19" s="107">
        <v>0</v>
      </c>
      <c r="D19" s="107">
        <v>0</v>
      </c>
      <c r="E19" s="107">
        <v>0</v>
      </c>
      <c r="F19" s="107">
        <v>0</v>
      </c>
      <c r="G19" s="106"/>
      <c r="H19" s="106"/>
      <c r="I19" s="76">
        <f t="shared" ref="I19" si="4">SUM(C19:F19)</f>
        <v>0</v>
      </c>
      <c r="J19" s="40"/>
    </row>
    <row r="20" spans="1:16" s="57" customFormat="1" ht="15" customHeight="1" x14ac:dyDescent="0.3">
      <c r="A20" s="55" t="s">
        <v>7</v>
      </c>
      <c r="B20" s="70" t="s">
        <v>5</v>
      </c>
      <c r="C20" s="108">
        <f>'พิเศษ โท'!F9+'พิเศษ โท'!G9+'พิเศษ โท'!H9</f>
        <v>60</v>
      </c>
      <c r="D20" s="108">
        <f>'พิเศษ เอก'!F9+'พิเศษ เอก'!G9+'พิเศษ เอก'!H9</f>
        <v>6</v>
      </c>
      <c r="E20" s="108">
        <f>'พิเศษ โท'!F13+'พิเศษ โท'!G13+'พิเศษ โท'!H13</f>
        <v>0</v>
      </c>
      <c r="F20" s="108">
        <f>'พิเศษ เอก'!F13+'พิเศษ เอก'!G13+'พิเศษ เอก'!H13</f>
        <v>36</v>
      </c>
      <c r="G20" s="108">
        <f>'พิเศษ โท'!F5+'พิเศษ โท'!G5+'พิเศษ โท'!H5</f>
        <v>264</v>
      </c>
      <c r="H20" s="108">
        <f>'พิเศษ เอก'!F5+'พิเศษ เอก'!G5+'พิเศษ เอก'!H5</f>
        <v>60</v>
      </c>
      <c r="I20" s="76">
        <f>SUM(C20:H20)</f>
        <v>426</v>
      </c>
      <c r="J20" s="56"/>
    </row>
    <row r="21" spans="1:16" s="41" customFormat="1" ht="15" customHeight="1" x14ac:dyDescent="0.3">
      <c r="A21" s="42" t="s">
        <v>90</v>
      </c>
      <c r="B21" s="69" t="s">
        <v>6</v>
      </c>
      <c r="C21" s="107">
        <f>C20/8</f>
        <v>7.5</v>
      </c>
      <c r="D21" s="107">
        <f t="shared" ref="D21:H21" si="5">D20/8</f>
        <v>0.75</v>
      </c>
      <c r="E21" s="107">
        <f t="shared" si="5"/>
        <v>0</v>
      </c>
      <c r="F21" s="107">
        <f t="shared" si="5"/>
        <v>4.5</v>
      </c>
      <c r="G21" s="107">
        <f t="shared" si="5"/>
        <v>33</v>
      </c>
      <c r="H21" s="107">
        <f t="shared" si="5"/>
        <v>7.5</v>
      </c>
      <c r="I21" s="76">
        <f>SUM(C21:H21)</f>
        <v>53.25</v>
      </c>
      <c r="J21" s="51"/>
    </row>
    <row r="22" spans="1:16" s="41" customFormat="1" ht="15" customHeight="1" x14ac:dyDescent="0.3">
      <c r="A22" s="65" t="s">
        <v>8</v>
      </c>
      <c r="B22" s="71" t="s">
        <v>6</v>
      </c>
      <c r="C22" s="109">
        <f>C21*1.8</f>
        <v>13.5</v>
      </c>
      <c r="D22" s="109">
        <f>D21*1.8</f>
        <v>1.35</v>
      </c>
      <c r="E22" s="109">
        <f>E21*2</f>
        <v>0</v>
      </c>
      <c r="F22" s="109">
        <f>F21*2</f>
        <v>9</v>
      </c>
      <c r="G22" s="109">
        <f>G21*1.8</f>
        <v>59.4</v>
      </c>
      <c r="H22" s="109">
        <f>H21*1.8</f>
        <v>13.5</v>
      </c>
      <c r="I22" s="74">
        <f>SUM(C22:H22)</f>
        <v>96.75</v>
      </c>
      <c r="J22" s="51"/>
    </row>
    <row r="23" spans="1:16" s="41" customFormat="1" ht="15" hidden="1" customHeight="1" x14ac:dyDescent="0.3">
      <c r="A23" s="52" t="s">
        <v>66</v>
      </c>
      <c r="B23" s="71" t="s">
        <v>6</v>
      </c>
      <c r="C23" s="72">
        <f>C22</f>
        <v>13.5</v>
      </c>
      <c r="D23" s="72">
        <f>D22</f>
        <v>1.35</v>
      </c>
      <c r="E23" s="109">
        <f>E22+G12</f>
        <v>81.833333333333329</v>
      </c>
      <c r="F23" s="72">
        <f>F22+F12</f>
        <v>35.083333333333329</v>
      </c>
      <c r="G23" s="75"/>
      <c r="H23" s="75"/>
      <c r="I23" s="74">
        <f>SUM(C23:F23)</f>
        <v>131.76666666666665</v>
      </c>
      <c r="J23" s="51"/>
    </row>
    <row r="24" spans="1:16" s="4" customFormat="1" ht="17.100000000000001" hidden="1" customHeight="1" x14ac:dyDescent="0.2">
      <c r="A24" s="15" t="s">
        <v>33</v>
      </c>
      <c r="B24" s="14"/>
      <c r="C24" s="13">
        <f>C23/C7</f>
        <v>0.84375</v>
      </c>
      <c r="D24" s="17">
        <f>D23/D7</f>
        <v>4.1538461538461538E-2</v>
      </c>
      <c r="E24" s="17">
        <f>E23/E7</f>
        <v>1.5154320987654319</v>
      </c>
      <c r="F24" s="111">
        <f>F23/F7</f>
        <v>0.56133333333333324</v>
      </c>
      <c r="G24" s="111">
        <f>G23/G7</f>
        <v>0</v>
      </c>
      <c r="H24" s="111"/>
      <c r="I24" s="111"/>
      <c r="J24" s="11"/>
    </row>
    <row r="25" spans="1:16" s="4" customFormat="1" ht="17.100000000000001" hidden="1" customHeight="1" x14ac:dyDescent="0.2">
      <c r="A25" s="15" t="s">
        <v>34</v>
      </c>
      <c r="B25" s="14"/>
      <c r="C25" s="16" t="s">
        <v>35</v>
      </c>
      <c r="D25" s="16" t="s">
        <v>35</v>
      </c>
      <c r="E25" s="16" t="s">
        <v>36</v>
      </c>
      <c r="F25" s="16" t="s">
        <v>37</v>
      </c>
      <c r="G25" s="16" t="s">
        <v>37</v>
      </c>
      <c r="H25" s="16"/>
      <c r="I25" s="16"/>
      <c r="J25" s="9"/>
    </row>
    <row r="26" spans="1:16" s="4" customFormat="1" ht="17.100000000000001" hidden="1" customHeight="1" x14ac:dyDescent="0.2">
      <c r="A26" s="12" t="s">
        <v>30</v>
      </c>
      <c r="B26" s="175"/>
      <c r="C26" s="175"/>
      <c r="D26" s="175"/>
      <c r="E26" s="175"/>
      <c r="F26" s="175"/>
      <c r="G26" s="175"/>
      <c r="H26" s="175"/>
      <c r="I26" s="175"/>
      <c r="J26" s="11"/>
    </row>
    <row r="27" spans="1:16" s="4" customFormat="1" ht="17.100000000000001" hidden="1" customHeight="1" x14ac:dyDescent="0.2">
      <c r="A27" s="24" t="s">
        <v>39</v>
      </c>
      <c r="B27" s="23"/>
      <c r="C27" s="25">
        <f>((C24-20)/20)*100</f>
        <v>-95.78125</v>
      </c>
      <c r="D27" s="25">
        <f>((D24-20)/20)*100</f>
        <v>-99.792307692307688</v>
      </c>
      <c r="E27" s="25">
        <f>((E24-30)/30)*100</f>
        <v>-94.94855967078189</v>
      </c>
      <c r="F27" s="25">
        <f t="shared" ref="F27:G27" si="6">((F24-25)/25)*100</f>
        <v>-97.754666666666665</v>
      </c>
      <c r="G27" s="25">
        <f t="shared" si="6"/>
        <v>-100</v>
      </c>
      <c r="H27" s="25"/>
      <c r="I27" s="25"/>
      <c r="J27" s="9"/>
    </row>
    <row r="28" spans="1:16" s="4" customFormat="1" ht="17.100000000000001" hidden="1" customHeight="1" x14ac:dyDescent="0.2">
      <c r="A28" s="24" t="s">
        <v>38</v>
      </c>
      <c r="B28" s="23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/>
      <c r="I28" s="25"/>
      <c r="J28" s="9"/>
    </row>
    <row r="29" spans="1:16" s="33" customFormat="1" ht="15" customHeight="1" x14ac:dyDescent="0.25">
      <c r="A29" s="32" t="s">
        <v>29</v>
      </c>
      <c r="B29" s="176" t="s">
        <v>49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1:16" s="33" customFormat="1" ht="15" customHeight="1" x14ac:dyDescent="0.25">
      <c r="A30" s="34"/>
      <c r="B30" s="173" t="s">
        <v>78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</row>
    <row r="31" spans="1:16" s="33" customFormat="1" ht="15" customHeight="1" x14ac:dyDescent="0.25">
      <c r="A31" s="34"/>
      <c r="B31" s="132" t="s">
        <v>48</v>
      </c>
      <c r="C31" s="132"/>
      <c r="D31" s="132"/>
      <c r="E31" s="132"/>
      <c r="F31" s="132"/>
      <c r="G31" s="132"/>
      <c r="H31" s="144"/>
      <c r="I31" s="145"/>
      <c r="J31" s="34"/>
      <c r="K31" s="34"/>
      <c r="L31" s="34"/>
      <c r="M31" s="34"/>
      <c r="N31" s="34"/>
      <c r="O31" s="34"/>
      <c r="P31" s="34"/>
    </row>
    <row r="32" spans="1:16" s="33" customFormat="1" ht="15" customHeight="1" x14ac:dyDescent="0.25">
      <c r="A32" s="34"/>
      <c r="B32" s="173" t="s">
        <v>47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</row>
    <row r="33" spans="1:16" s="33" customFormat="1" ht="15" customHeight="1" x14ac:dyDescent="0.25">
      <c r="A33" s="132" t="s">
        <v>9</v>
      </c>
      <c r="B33" s="173" t="s">
        <v>79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</row>
    <row r="34" spans="1:16" s="4" customFormat="1" ht="12.95" customHeight="1" x14ac:dyDescent="0.2">
      <c r="B34" s="173" t="s">
        <v>80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</row>
    <row r="35" spans="1:16" s="4" customFormat="1" ht="12.95" customHeight="1" x14ac:dyDescent="0.2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s="4" customFormat="1" ht="14.1" customHeight="1" x14ac:dyDescent="0.2">
      <c r="A36" s="174" t="s">
        <v>94</v>
      </c>
      <c r="B36" s="174"/>
      <c r="C36" s="174"/>
      <c r="D36" s="174"/>
      <c r="E36" s="174"/>
      <c r="F36" s="174"/>
      <c r="G36" s="174"/>
      <c r="H36" s="174"/>
      <c r="I36" s="174"/>
      <c r="J36" s="139"/>
      <c r="K36" s="139"/>
      <c r="L36" s="139"/>
      <c r="M36" s="139"/>
      <c r="N36" s="139"/>
    </row>
    <row r="37" spans="1:16" s="4" customFormat="1" ht="14.1" customHeight="1" x14ac:dyDescent="0.2">
      <c r="A37" s="174" t="s">
        <v>31</v>
      </c>
      <c r="B37" s="174"/>
      <c r="C37" s="174"/>
      <c r="D37" s="174"/>
      <c r="E37" s="174"/>
      <c r="F37" s="174"/>
      <c r="G37" s="174"/>
      <c r="H37" s="174"/>
      <c r="I37" s="174"/>
      <c r="J37" s="139"/>
      <c r="K37" s="139"/>
      <c r="L37" s="139"/>
      <c r="M37" s="139"/>
      <c r="N37" s="139"/>
    </row>
  </sheetData>
  <mergeCells count="23">
    <mergeCell ref="B34:P34"/>
    <mergeCell ref="A36:I36"/>
    <mergeCell ref="A37:I37"/>
    <mergeCell ref="B26:I26"/>
    <mergeCell ref="B29:P29"/>
    <mergeCell ref="B30:P30"/>
    <mergeCell ref="B32:P32"/>
    <mergeCell ref="B33:P33"/>
    <mergeCell ref="C3:I3"/>
    <mergeCell ref="A1:I1"/>
    <mergeCell ref="A2:I2"/>
    <mergeCell ref="A3:B5"/>
    <mergeCell ref="F4:F5"/>
    <mergeCell ref="E4:E5"/>
    <mergeCell ref="G4:G5"/>
    <mergeCell ref="C14:I14"/>
    <mergeCell ref="C4:C5"/>
    <mergeCell ref="D4:D5"/>
    <mergeCell ref="A14:B16"/>
    <mergeCell ref="C15:D15"/>
    <mergeCell ref="E15:F15"/>
    <mergeCell ref="G15:H15"/>
    <mergeCell ref="H4:H5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E18" sqref="E18:F18"/>
    </sheetView>
  </sheetViews>
  <sheetFormatPr defaultRowHeight="14.25" x14ac:dyDescent="0.2"/>
  <cols>
    <col min="1" max="1" width="40.625" customWidth="1"/>
    <col min="2" max="2" width="15.625" customWidth="1"/>
    <col min="3" max="4" width="30.625" hidden="1" customWidth="1"/>
    <col min="5" max="6" width="30.625" customWidth="1"/>
  </cols>
  <sheetData>
    <row r="1" spans="1:10" ht="21" x14ac:dyDescent="0.35">
      <c r="A1" s="166" t="s">
        <v>54</v>
      </c>
      <c r="B1" s="166"/>
      <c r="C1" s="166"/>
      <c r="D1" s="166"/>
      <c r="E1" s="166"/>
      <c r="F1" s="166"/>
    </row>
    <row r="2" spans="1:10" s="4" customFormat="1" ht="19.5" customHeight="1" x14ac:dyDescent="0.2">
      <c r="A2" s="186" t="s">
        <v>26</v>
      </c>
      <c r="B2" s="186"/>
      <c r="C2" s="186"/>
      <c r="D2" s="186"/>
      <c r="E2" s="186"/>
      <c r="F2" s="186"/>
      <c r="G2" s="9"/>
      <c r="H2" s="9"/>
      <c r="I2" s="9"/>
      <c r="J2" s="9"/>
    </row>
    <row r="3" spans="1:10" s="4" customFormat="1" ht="19.5" customHeight="1" x14ac:dyDescent="0.2">
      <c r="A3" s="177" t="s">
        <v>50</v>
      </c>
      <c r="B3" s="177" t="s">
        <v>3</v>
      </c>
      <c r="C3" s="177" t="s">
        <v>44</v>
      </c>
      <c r="D3" s="177"/>
      <c r="E3" s="177" t="s">
        <v>82</v>
      </c>
      <c r="F3" s="177"/>
      <c r="G3" s="9"/>
      <c r="H3" s="9"/>
      <c r="I3" s="9"/>
      <c r="J3" s="9"/>
    </row>
    <row r="4" spans="1:10" s="4" customFormat="1" ht="19.5" customHeight="1" x14ac:dyDescent="0.2">
      <c r="A4" s="177"/>
      <c r="B4" s="177"/>
      <c r="C4" s="19" t="s">
        <v>41</v>
      </c>
      <c r="D4" s="19" t="s">
        <v>42</v>
      </c>
      <c r="E4" s="19" t="s">
        <v>83</v>
      </c>
      <c r="F4" s="19" t="s">
        <v>84</v>
      </c>
      <c r="G4" s="9"/>
      <c r="H4" s="9"/>
      <c r="I4" s="9"/>
      <c r="J4" s="9"/>
    </row>
    <row r="5" spans="1:10" s="4" customFormat="1" ht="16.5" customHeight="1" x14ac:dyDescent="0.2">
      <c r="A5" s="181" t="s">
        <v>63</v>
      </c>
      <c r="B5" s="6" t="s">
        <v>5</v>
      </c>
      <c r="C5" s="58">
        <v>267</v>
      </c>
      <c r="D5" s="58">
        <v>87</v>
      </c>
      <c r="E5" s="114">
        <v>186</v>
      </c>
      <c r="F5" s="114"/>
      <c r="G5" s="9"/>
      <c r="H5" s="9"/>
      <c r="I5" s="9"/>
      <c r="J5" s="9"/>
    </row>
    <row r="6" spans="1:10" s="4" customFormat="1" ht="16.5" customHeight="1" x14ac:dyDescent="0.2">
      <c r="A6" s="182"/>
      <c r="B6" s="6" t="s">
        <v>5</v>
      </c>
      <c r="C6" s="178">
        <f>SUM(C5:D5)</f>
        <v>354</v>
      </c>
      <c r="D6" s="178"/>
      <c r="E6" s="178">
        <f>SUM(E5:F5)</f>
        <v>186</v>
      </c>
      <c r="F6" s="178"/>
      <c r="G6" s="9"/>
      <c r="H6" s="9"/>
      <c r="I6" s="9"/>
      <c r="J6" s="9"/>
    </row>
    <row r="7" spans="1:10" s="4" customFormat="1" ht="16.5" customHeight="1" x14ac:dyDescent="0.2">
      <c r="A7" s="5" t="s">
        <v>60</v>
      </c>
      <c r="B7" s="6" t="s">
        <v>5</v>
      </c>
      <c r="C7" s="58">
        <v>741</v>
      </c>
      <c r="D7" s="58">
        <v>603</v>
      </c>
      <c r="E7" s="114">
        <v>510</v>
      </c>
      <c r="F7" s="114"/>
      <c r="G7" s="9"/>
      <c r="H7" s="9"/>
      <c r="I7" s="9"/>
      <c r="J7" s="9"/>
    </row>
    <row r="8" spans="1:10" s="4" customFormat="1" ht="16.5" customHeight="1" x14ac:dyDescent="0.2">
      <c r="A8" s="7"/>
      <c r="B8" s="6" t="s">
        <v>5</v>
      </c>
      <c r="C8" s="178">
        <f>SUM(C7:D7)</f>
        <v>1344</v>
      </c>
      <c r="D8" s="178"/>
      <c r="E8" s="178">
        <f>SUM(E7:F7)</f>
        <v>510</v>
      </c>
      <c r="F8" s="178"/>
      <c r="G8" s="9"/>
      <c r="H8" s="9"/>
      <c r="I8" s="9"/>
      <c r="J8" s="9"/>
    </row>
    <row r="9" spans="1:10" s="4" customFormat="1" ht="16.5" customHeight="1" x14ac:dyDescent="0.2">
      <c r="A9" s="5" t="s">
        <v>62</v>
      </c>
      <c r="B9" s="6" t="s">
        <v>5</v>
      </c>
      <c r="C9" s="58">
        <f>210+198</f>
        <v>408</v>
      </c>
      <c r="D9" s="58">
        <f>228+507</f>
        <v>735</v>
      </c>
      <c r="E9" s="114">
        <v>171</v>
      </c>
      <c r="F9" s="114"/>
      <c r="G9" s="9"/>
      <c r="H9" s="9"/>
      <c r="I9" s="9"/>
      <c r="J9" s="9"/>
    </row>
    <row r="10" spans="1:10" s="4" customFormat="1" ht="16.5" customHeight="1" x14ac:dyDescent="0.2">
      <c r="A10" s="7"/>
      <c r="B10" s="6" t="s">
        <v>5</v>
      </c>
      <c r="C10" s="178">
        <f>SUM(C9:D9)</f>
        <v>1143</v>
      </c>
      <c r="D10" s="178"/>
      <c r="E10" s="178">
        <f>SUM(E9:F9)</f>
        <v>171</v>
      </c>
      <c r="F10" s="178"/>
      <c r="G10" s="9"/>
      <c r="H10" s="9"/>
      <c r="I10" s="9"/>
      <c r="J10" s="9"/>
    </row>
    <row r="11" spans="1:10" s="4" customFormat="1" ht="16.5" customHeight="1" x14ac:dyDescent="0.2">
      <c r="A11" s="60" t="s">
        <v>73</v>
      </c>
      <c r="B11" s="61" t="s">
        <v>5</v>
      </c>
      <c r="C11" s="114">
        <f>210+198</f>
        <v>408</v>
      </c>
      <c r="D11" s="114">
        <f>228+507</f>
        <v>735</v>
      </c>
      <c r="E11" s="114">
        <v>1284</v>
      </c>
      <c r="F11" s="114"/>
      <c r="G11" s="9"/>
      <c r="H11" s="9"/>
      <c r="I11" s="9"/>
      <c r="J11" s="9"/>
    </row>
    <row r="12" spans="1:10" s="4" customFormat="1" ht="16.5" customHeight="1" x14ac:dyDescent="0.2">
      <c r="A12" s="7"/>
      <c r="B12" s="61" t="s">
        <v>5</v>
      </c>
      <c r="C12" s="178">
        <f>SUM(C11:D11)</f>
        <v>1143</v>
      </c>
      <c r="D12" s="178"/>
      <c r="E12" s="178">
        <f>SUM(E11:F11)</f>
        <v>1284</v>
      </c>
      <c r="F12" s="178"/>
      <c r="G12" s="9"/>
      <c r="H12" s="9"/>
      <c r="I12" s="9"/>
      <c r="J12" s="9"/>
    </row>
    <row r="13" spans="1:10" s="4" customFormat="1" ht="16.5" customHeight="1" x14ac:dyDescent="0.2">
      <c r="A13" s="60" t="s">
        <v>52</v>
      </c>
      <c r="B13" s="61" t="s">
        <v>5</v>
      </c>
      <c r="C13" s="59">
        <v>99</v>
      </c>
      <c r="D13" s="59">
        <v>147</v>
      </c>
      <c r="E13" s="135">
        <v>198</v>
      </c>
      <c r="F13" s="135"/>
      <c r="G13" s="9"/>
      <c r="H13" s="9"/>
      <c r="I13" s="9"/>
      <c r="J13" s="9"/>
    </row>
    <row r="14" spans="1:10" s="4" customFormat="1" ht="16.5" customHeight="1" x14ac:dyDescent="0.2">
      <c r="A14" s="7"/>
      <c r="B14" s="61" t="s">
        <v>5</v>
      </c>
      <c r="C14" s="180">
        <f>SUM(C13:D13)</f>
        <v>246</v>
      </c>
      <c r="D14" s="180"/>
      <c r="E14" s="187">
        <f>SUM(E13:F13)</f>
        <v>198</v>
      </c>
      <c r="F14" s="187"/>
      <c r="G14" s="9"/>
      <c r="H14" s="9"/>
      <c r="I14" s="9"/>
      <c r="J14" s="9"/>
    </row>
    <row r="15" spans="1:10" s="4" customFormat="1" ht="16.5" customHeight="1" x14ac:dyDescent="0.2">
      <c r="A15" s="80" t="s">
        <v>56</v>
      </c>
      <c r="B15" s="61" t="s">
        <v>5</v>
      </c>
      <c r="C15" s="64">
        <v>495</v>
      </c>
      <c r="D15" s="64">
        <v>192</v>
      </c>
      <c r="E15" s="113">
        <v>294</v>
      </c>
      <c r="F15" s="113"/>
      <c r="G15" s="9"/>
      <c r="H15" s="9"/>
      <c r="I15" s="9"/>
      <c r="J15" s="9"/>
    </row>
    <row r="16" spans="1:10" s="4" customFormat="1" ht="16.5" customHeight="1" x14ac:dyDescent="0.2">
      <c r="A16" s="81"/>
      <c r="B16" s="61" t="s">
        <v>5</v>
      </c>
      <c r="C16" s="180">
        <f>SUM(C15:D15)</f>
        <v>687</v>
      </c>
      <c r="D16" s="180"/>
      <c r="E16" s="180">
        <f>SUM(E15:F15)</f>
        <v>294</v>
      </c>
      <c r="F16" s="180"/>
      <c r="G16" s="9"/>
      <c r="H16" s="9"/>
      <c r="I16" s="9"/>
      <c r="J16" s="9"/>
    </row>
    <row r="17" spans="1:10" s="4" customFormat="1" ht="16.5" customHeight="1" x14ac:dyDescent="0.2">
      <c r="A17" s="183" t="s">
        <v>0</v>
      </c>
      <c r="B17" s="6" t="s">
        <v>5</v>
      </c>
      <c r="C17" s="58">
        <f>C5+C7+C9+C13+C15</f>
        <v>2010</v>
      </c>
      <c r="D17" s="82">
        <f>D5+D7+D9+D13+D15</f>
        <v>1764</v>
      </c>
      <c r="E17" s="114">
        <f>E5+E7+E9+E13+E15+E11</f>
        <v>2643</v>
      </c>
      <c r="F17" s="114">
        <f>F5+F7+F9+F13+F15+F11</f>
        <v>0</v>
      </c>
      <c r="G17" s="9"/>
      <c r="H17" s="9"/>
      <c r="I17" s="9"/>
      <c r="J17" s="9"/>
    </row>
    <row r="18" spans="1:10" s="4" customFormat="1" ht="16.5" customHeight="1" x14ac:dyDescent="0.2">
      <c r="A18" s="184"/>
      <c r="B18" s="18" t="s">
        <v>27</v>
      </c>
      <c r="C18" s="178">
        <f>SUM(C17:D17)</f>
        <v>3774</v>
      </c>
      <c r="D18" s="178"/>
      <c r="E18" s="178">
        <f>SUM(E17:F17)</f>
        <v>2643</v>
      </c>
      <c r="F18" s="178"/>
      <c r="G18" s="22"/>
      <c r="H18" s="22"/>
      <c r="I18" s="9"/>
      <c r="J18" s="9"/>
    </row>
    <row r="19" spans="1:10" s="4" customFormat="1" ht="16.5" customHeight="1" x14ac:dyDescent="0.2">
      <c r="A19" s="185"/>
      <c r="B19" s="20" t="s">
        <v>6</v>
      </c>
      <c r="C19" s="179">
        <f>C18/36</f>
        <v>104.83333333333333</v>
      </c>
      <c r="D19" s="179"/>
      <c r="E19" s="179">
        <f>E18/18</f>
        <v>146.83333333333334</v>
      </c>
      <c r="F19" s="179"/>
      <c r="G19" s="9"/>
      <c r="H19" s="9"/>
      <c r="I19" s="9"/>
      <c r="J19" s="9"/>
    </row>
    <row r="20" spans="1:10" s="4" customFormat="1" x14ac:dyDescent="0.2">
      <c r="A20" s="10"/>
      <c r="B20" s="10"/>
      <c r="C20" s="10"/>
      <c r="D20" s="10"/>
      <c r="E20" s="10"/>
      <c r="F20" s="10"/>
      <c r="G20" s="9"/>
      <c r="H20" s="9"/>
      <c r="I20" s="9"/>
      <c r="J20" s="9"/>
    </row>
    <row r="21" spans="1:10" ht="18.75" x14ac:dyDescent="0.2">
      <c r="A21" s="1"/>
      <c r="G21" s="3"/>
      <c r="H21" s="3"/>
      <c r="I21" s="3"/>
      <c r="J21" s="3"/>
    </row>
    <row r="22" spans="1:10" x14ac:dyDescent="0.2">
      <c r="G22" s="3"/>
      <c r="H22" s="3"/>
      <c r="I22" s="3"/>
      <c r="J22" s="3"/>
    </row>
    <row r="23" spans="1:10" x14ac:dyDescent="0.2">
      <c r="G23" s="3"/>
      <c r="H23" s="3"/>
      <c r="I23" s="3"/>
      <c r="J23" s="3"/>
    </row>
    <row r="24" spans="1:10" x14ac:dyDescent="0.2">
      <c r="G24" s="3"/>
      <c r="H24" s="3"/>
      <c r="I24" s="3"/>
      <c r="J24" s="3"/>
    </row>
    <row r="25" spans="1:10" x14ac:dyDescent="0.2">
      <c r="G25" s="3"/>
      <c r="H25" s="3"/>
      <c r="I25" s="3"/>
      <c r="J25" s="3"/>
    </row>
    <row r="26" spans="1:10" x14ac:dyDescent="0.2">
      <c r="G26" s="3"/>
      <c r="H26" s="3"/>
      <c r="I26" s="3"/>
      <c r="J26" s="3"/>
    </row>
    <row r="27" spans="1:10" x14ac:dyDescent="0.2">
      <c r="G27" s="3"/>
      <c r="H27" s="3"/>
      <c r="I27" s="3"/>
      <c r="J27" s="3"/>
    </row>
  </sheetData>
  <mergeCells count="24">
    <mergeCell ref="A5:A6"/>
    <mergeCell ref="A17:A19"/>
    <mergeCell ref="A3:A4"/>
    <mergeCell ref="A1:F1"/>
    <mergeCell ref="A2:F2"/>
    <mergeCell ref="E3:F3"/>
    <mergeCell ref="E6:F6"/>
    <mergeCell ref="E8:F8"/>
    <mergeCell ref="E10:F10"/>
    <mergeCell ref="E14:F14"/>
    <mergeCell ref="E16:F16"/>
    <mergeCell ref="E18:F18"/>
    <mergeCell ref="E19:F19"/>
    <mergeCell ref="C12:D12"/>
    <mergeCell ref="E12:F12"/>
    <mergeCell ref="C16:D16"/>
    <mergeCell ref="B3:B4"/>
    <mergeCell ref="C18:D18"/>
    <mergeCell ref="C19:D19"/>
    <mergeCell ref="C3:D3"/>
    <mergeCell ref="C6:D6"/>
    <mergeCell ref="C8:D8"/>
    <mergeCell ref="C10:D10"/>
    <mergeCell ref="C14:D14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3" sqref="A13:A14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2">
      <c r="A1" s="192" t="s">
        <v>54</v>
      </c>
      <c r="B1" s="192"/>
      <c r="C1" s="192"/>
      <c r="D1" s="192"/>
      <c r="E1" s="192"/>
      <c r="F1" s="192"/>
      <c r="G1" s="192"/>
      <c r="H1" s="192"/>
    </row>
    <row r="2" spans="1:8" s="4" customFormat="1" ht="19.5" customHeight="1" x14ac:dyDescent="0.2">
      <c r="A2" s="193" t="s">
        <v>25</v>
      </c>
      <c r="B2" s="193"/>
      <c r="C2" s="193"/>
      <c r="D2" s="193"/>
      <c r="E2" s="193"/>
      <c r="F2" s="193"/>
      <c r="G2" s="193"/>
      <c r="H2" s="193"/>
    </row>
    <row r="3" spans="1:8" s="4" customFormat="1" ht="19.5" customHeight="1" x14ac:dyDescent="0.2">
      <c r="A3" s="190" t="s">
        <v>50</v>
      </c>
      <c r="B3" s="190" t="s">
        <v>3</v>
      </c>
      <c r="C3" s="190" t="s">
        <v>40</v>
      </c>
      <c r="D3" s="190"/>
      <c r="E3" s="190"/>
      <c r="F3" s="190" t="s">
        <v>85</v>
      </c>
      <c r="G3" s="190"/>
      <c r="H3" s="190"/>
    </row>
    <row r="4" spans="1:8" s="4" customFormat="1" ht="19.5" customHeight="1" x14ac:dyDescent="0.2">
      <c r="A4" s="190"/>
      <c r="B4" s="190"/>
      <c r="C4" s="21" t="s">
        <v>41</v>
      </c>
      <c r="D4" s="21" t="s">
        <v>42</v>
      </c>
      <c r="E4" s="21" t="s">
        <v>43</v>
      </c>
      <c r="F4" s="21" t="s">
        <v>83</v>
      </c>
      <c r="G4" s="21" t="s">
        <v>84</v>
      </c>
      <c r="H4" s="21" t="s">
        <v>86</v>
      </c>
    </row>
    <row r="5" spans="1:8" s="4" customFormat="1" ht="22.5" hidden="1" customHeight="1" x14ac:dyDescent="0.2">
      <c r="A5" s="188" t="s">
        <v>59</v>
      </c>
      <c r="B5" s="78" t="s">
        <v>5</v>
      </c>
      <c r="C5" s="77">
        <v>279</v>
      </c>
      <c r="D5" s="77">
        <v>0</v>
      </c>
      <c r="E5" s="77">
        <v>0</v>
      </c>
      <c r="F5" s="121"/>
      <c r="G5" s="121"/>
      <c r="H5" s="121"/>
    </row>
    <row r="6" spans="1:8" s="4" customFormat="1" ht="24" hidden="1" customHeight="1" x14ac:dyDescent="0.2">
      <c r="A6" s="189"/>
      <c r="B6" s="78" t="s">
        <v>5</v>
      </c>
      <c r="C6" s="180">
        <f>SUM(C5:E5)</f>
        <v>279</v>
      </c>
      <c r="D6" s="180"/>
      <c r="E6" s="180"/>
      <c r="F6" s="195">
        <f>SUM(F5:H5)</f>
        <v>0</v>
      </c>
      <c r="G6" s="195"/>
      <c r="H6" s="195"/>
    </row>
    <row r="7" spans="1:8" s="4" customFormat="1" ht="19.5" customHeight="1" x14ac:dyDescent="0.2">
      <c r="A7" s="188" t="s">
        <v>61</v>
      </c>
      <c r="B7" s="78" t="s">
        <v>5</v>
      </c>
      <c r="C7" s="77">
        <v>390</v>
      </c>
      <c r="D7" s="77">
        <v>207</v>
      </c>
      <c r="E7" s="77">
        <v>69</v>
      </c>
      <c r="F7" s="113"/>
      <c r="G7" s="113"/>
      <c r="H7" s="113"/>
    </row>
    <row r="8" spans="1:8" s="4" customFormat="1" ht="19.5" customHeight="1" x14ac:dyDescent="0.2">
      <c r="A8" s="189"/>
      <c r="B8" s="78" t="s">
        <v>5</v>
      </c>
      <c r="C8" s="180">
        <f>SUM(C7:E7)</f>
        <v>666</v>
      </c>
      <c r="D8" s="180"/>
      <c r="E8" s="180"/>
      <c r="F8" s="180">
        <f>SUM(F7:H7)</f>
        <v>0</v>
      </c>
      <c r="G8" s="180"/>
      <c r="H8" s="180"/>
    </row>
    <row r="9" spans="1:8" s="4" customFormat="1" ht="19.5" customHeight="1" x14ac:dyDescent="0.2">
      <c r="A9" s="188" t="s">
        <v>62</v>
      </c>
      <c r="B9" s="85" t="s">
        <v>5</v>
      </c>
      <c r="C9" s="83">
        <v>0</v>
      </c>
      <c r="D9" s="83">
        <v>228</v>
      </c>
      <c r="E9" s="83">
        <v>0</v>
      </c>
      <c r="F9" s="113"/>
      <c r="G9" s="113"/>
      <c r="H9" s="113"/>
    </row>
    <row r="10" spans="1:8" s="4" customFormat="1" ht="19.5" customHeight="1" x14ac:dyDescent="0.2">
      <c r="A10" s="189"/>
      <c r="B10" s="85" t="s">
        <v>5</v>
      </c>
      <c r="C10" s="180">
        <f>SUM(C9:E9)</f>
        <v>228</v>
      </c>
      <c r="D10" s="180"/>
      <c r="E10" s="180"/>
      <c r="F10" s="180">
        <f>SUM(F9:H9)</f>
        <v>0</v>
      </c>
      <c r="G10" s="180"/>
      <c r="H10" s="180"/>
    </row>
    <row r="11" spans="1:8" s="4" customFormat="1" ht="19.5" customHeight="1" x14ac:dyDescent="0.2">
      <c r="A11" s="188" t="s">
        <v>73</v>
      </c>
      <c r="B11" s="134" t="s">
        <v>5</v>
      </c>
      <c r="C11" s="133">
        <v>0</v>
      </c>
      <c r="D11" s="133">
        <v>228</v>
      </c>
      <c r="E11" s="133">
        <v>0</v>
      </c>
      <c r="F11" s="133">
        <v>126</v>
      </c>
      <c r="G11" s="133"/>
      <c r="H11" s="133"/>
    </row>
    <row r="12" spans="1:8" s="4" customFormat="1" ht="19.5" customHeight="1" x14ac:dyDescent="0.2">
      <c r="A12" s="189"/>
      <c r="B12" s="134" t="s">
        <v>5</v>
      </c>
      <c r="C12" s="180">
        <f>SUM(C11:E11)</f>
        <v>228</v>
      </c>
      <c r="D12" s="180"/>
      <c r="E12" s="180"/>
      <c r="F12" s="180">
        <f>SUM(F11:H11)</f>
        <v>126</v>
      </c>
      <c r="G12" s="180"/>
      <c r="H12" s="180"/>
    </row>
    <row r="13" spans="1:8" s="4" customFormat="1" ht="19.5" customHeight="1" x14ac:dyDescent="0.2">
      <c r="A13" s="188" t="s">
        <v>52</v>
      </c>
      <c r="B13" s="141" t="s">
        <v>5</v>
      </c>
      <c r="C13" s="140">
        <v>0</v>
      </c>
      <c r="D13" s="140">
        <v>228</v>
      </c>
      <c r="E13" s="140">
        <v>0</v>
      </c>
      <c r="F13" s="140">
        <v>327</v>
      </c>
      <c r="G13" s="140"/>
      <c r="H13" s="140"/>
    </row>
    <row r="14" spans="1:8" s="4" customFormat="1" ht="19.5" customHeight="1" x14ac:dyDescent="0.2">
      <c r="A14" s="189"/>
      <c r="B14" s="141" t="s">
        <v>5</v>
      </c>
      <c r="C14" s="180">
        <f>SUM(C13:E13)</f>
        <v>228</v>
      </c>
      <c r="D14" s="180"/>
      <c r="E14" s="180"/>
      <c r="F14" s="180">
        <f>SUM(F13:H13)</f>
        <v>327</v>
      </c>
      <c r="G14" s="180"/>
      <c r="H14" s="180"/>
    </row>
    <row r="15" spans="1:8" s="4" customFormat="1" ht="19.5" customHeight="1" x14ac:dyDescent="0.2">
      <c r="A15" s="188" t="s">
        <v>56</v>
      </c>
      <c r="B15" s="143" t="s">
        <v>5</v>
      </c>
      <c r="C15" s="142">
        <v>0</v>
      </c>
      <c r="D15" s="142">
        <v>228</v>
      </c>
      <c r="E15" s="142">
        <v>0</v>
      </c>
      <c r="F15" s="142">
        <v>117</v>
      </c>
      <c r="G15" s="142"/>
      <c r="H15" s="142"/>
    </row>
    <row r="16" spans="1:8" s="4" customFormat="1" ht="19.5" customHeight="1" x14ac:dyDescent="0.2">
      <c r="A16" s="189"/>
      <c r="B16" s="143" t="s">
        <v>5</v>
      </c>
      <c r="C16" s="180">
        <f>SUM(C15:E15)</f>
        <v>228</v>
      </c>
      <c r="D16" s="180"/>
      <c r="E16" s="180"/>
      <c r="F16" s="180">
        <f>SUM(F15:H15)</f>
        <v>117</v>
      </c>
      <c r="G16" s="180"/>
      <c r="H16" s="180"/>
    </row>
    <row r="17" spans="1:8" s="4" customFormat="1" ht="19.5" customHeight="1" x14ac:dyDescent="0.2">
      <c r="A17" s="194" t="s">
        <v>0</v>
      </c>
      <c r="B17" s="78" t="s">
        <v>5</v>
      </c>
      <c r="C17" s="77">
        <f>C5+C7+C9</f>
        <v>669</v>
      </c>
      <c r="D17" s="83">
        <f t="shared" ref="D17:E17" si="0">D5+D7+D9</f>
        <v>435</v>
      </c>
      <c r="E17" s="83">
        <f t="shared" si="0"/>
        <v>69</v>
      </c>
      <c r="F17" s="113">
        <f>F5+F7+F9+F11+F13+F15</f>
        <v>570</v>
      </c>
      <c r="G17" s="133">
        <f t="shared" ref="G17:H17" si="1">G5+G7+G9+G11</f>
        <v>0</v>
      </c>
      <c r="H17" s="133">
        <f t="shared" si="1"/>
        <v>0</v>
      </c>
    </row>
    <row r="18" spans="1:8" s="4" customFormat="1" ht="19.5" customHeight="1" x14ac:dyDescent="0.2">
      <c r="A18" s="194"/>
      <c r="B18" s="78" t="s">
        <v>5</v>
      </c>
      <c r="C18" s="180">
        <f>SUM(C17:E17)</f>
        <v>1173</v>
      </c>
      <c r="D18" s="180"/>
      <c r="E18" s="180"/>
      <c r="F18" s="180">
        <f>SUM(F17:H17)</f>
        <v>570</v>
      </c>
      <c r="G18" s="180"/>
      <c r="H18" s="180"/>
    </row>
    <row r="19" spans="1:8" s="4" customFormat="1" ht="19.5" customHeight="1" x14ac:dyDescent="0.2">
      <c r="A19" s="194"/>
      <c r="B19" s="79" t="s">
        <v>6</v>
      </c>
      <c r="C19" s="191">
        <f>C18/36</f>
        <v>32.583333333333336</v>
      </c>
      <c r="D19" s="191"/>
      <c r="E19" s="191"/>
      <c r="F19" s="191">
        <f>F18/12</f>
        <v>47.5</v>
      </c>
      <c r="G19" s="191"/>
      <c r="H19" s="191"/>
    </row>
    <row r="20" spans="1:8" s="4" customFormat="1" ht="18.75" x14ac:dyDescent="0.2">
      <c r="A20" s="8"/>
      <c r="B20" s="8"/>
      <c r="C20" s="8"/>
      <c r="D20" s="8"/>
      <c r="E20" s="8"/>
      <c r="F20" s="8"/>
      <c r="G20" s="8"/>
      <c r="H20" s="8"/>
    </row>
    <row r="21" spans="1:8" ht="18.75" x14ac:dyDescent="0.25">
      <c r="A21" s="1"/>
      <c r="B21" s="2"/>
      <c r="C21" s="2"/>
      <c r="D21" s="2"/>
      <c r="E21" s="2"/>
      <c r="F21" s="2"/>
      <c r="G21" s="2"/>
      <c r="H21" s="2"/>
    </row>
  </sheetData>
  <mergeCells count="29">
    <mergeCell ref="F19:H19"/>
    <mergeCell ref="A1:H1"/>
    <mergeCell ref="A2:H2"/>
    <mergeCell ref="C18:E18"/>
    <mergeCell ref="C19:E19"/>
    <mergeCell ref="A7:A8"/>
    <mergeCell ref="C8:E8"/>
    <mergeCell ref="A9:A10"/>
    <mergeCell ref="C10:E10"/>
    <mergeCell ref="A17:A19"/>
    <mergeCell ref="F18:H18"/>
    <mergeCell ref="A5:A6"/>
    <mergeCell ref="F6:H6"/>
    <mergeCell ref="A15:A16"/>
    <mergeCell ref="C16:E16"/>
    <mergeCell ref="F16:H16"/>
    <mergeCell ref="A3:A4"/>
    <mergeCell ref="B3:B4"/>
    <mergeCell ref="A11:A12"/>
    <mergeCell ref="C12:E12"/>
    <mergeCell ref="F12:H12"/>
    <mergeCell ref="F3:H3"/>
    <mergeCell ref="C3:E3"/>
    <mergeCell ref="C6:E6"/>
    <mergeCell ref="F8:H8"/>
    <mergeCell ref="F10:H10"/>
    <mergeCell ref="A13:A14"/>
    <mergeCell ref="C14:E14"/>
    <mergeCell ref="F14:H14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9" sqref="O19"/>
    </sheetView>
  </sheetViews>
  <sheetFormatPr defaultRowHeight="14.25" x14ac:dyDescent="0.2"/>
  <cols>
    <col min="1" max="1" width="20.5" customWidth="1"/>
  </cols>
  <sheetData>
    <row r="1" spans="1:10" ht="21" x14ac:dyDescent="0.35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7.100000000000001" customHeight="1" x14ac:dyDescent="0.2">
      <c r="A2" s="196" t="s">
        <v>70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7.100000000000001" customHeight="1" x14ac:dyDescent="0.2">
      <c r="A3" s="197" t="s">
        <v>50</v>
      </c>
      <c r="B3" s="197" t="s">
        <v>3</v>
      </c>
      <c r="C3" s="197" t="s">
        <v>13</v>
      </c>
      <c r="D3" s="197"/>
      <c r="E3" s="197" t="s">
        <v>14</v>
      </c>
      <c r="F3" s="197"/>
      <c r="G3" s="197" t="s">
        <v>15</v>
      </c>
      <c r="H3" s="197"/>
      <c r="I3" s="197" t="s">
        <v>45</v>
      </c>
      <c r="J3" s="197"/>
    </row>
    <row r="4" spans="1:10" ht="17.100000000000001" customHeight="1" x14ac:dyDescent="0.2">
      <c r="A4" s="197"/>
      <c r="B4" s="197"/>
      <c r="C4" s="94" t="s">
        <v>18</v>
      </c>
      <c r="D4" s="94" t="s">
        <v>19</v>
      </c>
      <c r="E4" s="94" t="s">
        <v>11</v>
      </c>
      <c r="F4" s="94" t="s">
        <v>12</v>
      </c>
      <c r="G4" s="94" t="s">
        <v>20</v>
      </c>
      <c r="H4" s="94" t="s">
        <v>21</v>
      </c>
      <c r="I4" s="94" t="s">
        <v>41</v>
      </c>
      <c r="J4" s="94" t="s">
        <v>42</v>
      </c>
    </row>
    <row r="5" spans="1:10" ht="17.100000000000001" customHeight="1" x14ac:dyDescent="0.2">
      <c r="A5" s="95" t="s">
        <v>52</v>
      </c>
      <c r="B5" s="87" t="s">
        <v>5</v>
      </c>
      <c r="C5" s="91"/>
      <c r="D5" s="91"/>
      <c r="E5" s="91"/>
      <c r="F5" s="91"/>
      <c r="G5" s="91"/>
      <c r="H5" s="91"/>
      <c r="I5" s="87">
        <v>0</v>
      </c>
      <c r="J5" s="87">
        <v>0</v>
      </c>
    </row>
    <row r="6" spans="1:10" ht="17.100000000000001" customHeight="1" x14ac:dyDescent="0.2">
      <c r="A6" s="95"/>
      <c r="B6" s="92" t="s">
        <v>5</v>
      </c>
      <c r="C6" s="198"/>
      <c r="D6" s="198"/>
      <c r="E6" s="198"/>
      <c r="F6" s="198"/>
      <c r="G6" s="198"/>
      <c r="H6" s="198"/>
      <c r="I6" s="199">
        <f>SUM(I5:J5)</f>
        <v>0</v>
      </c>
      <c r="J6" s="199"/>
    </row>
    <row r="7" spans="1:10" ht="17.100000000000001" customHeight="1" x14ac:dyDescent="0.2">
      <c r="A7" s="96"/>
      <c r="B7" s="92" t="s">
        <v>6</v>
      </c>
      <c r="C7" s="198"/>
      <c r="D7" s="198"/>
      <c r="E7" s="198"/>
      <c r="F7" s="198"/>
      <c r="G7" s="198"/>
      <c r="H7" s="198"/>
      <c r="I7" s="199">
        <f>I6/24</f>
        <v>0</v>
      </c>
      <c r="J7" s="199"/>
    </row>
    <row r="8" spans="1:10" ht="17.100000000000001" customHeight="1" x14ac:dyDescent="0.2">
      <c r="A8" s="101" t="s">
        <v>10</v>
      </c>
      <c r="B8" s="93" t="s">
        <v>58</v>
      </c>
      <c r="C8" s="198"/>
      <c r="D8" s="198"/>
      <c r="E8" s="198"/>
      <c r="F8" s="198"/>
      <c r="G8" s="198"/>
      <c r="H8" s="198"/>
      <c r="I8" s="200">
        <f>I7*1.8</f>
        <v>0</v>
      </c>
      <c r="J8" s="200"/>
    </row>
    <row r="9" spans="1:10" ht="17.100000000000001" customHeight="1" x14ac:dyDescent="0.2">
      <c r="A9" s="30" t="s">
        <v>55</v>
      </c>
      <c r="B9" s="99" t="s">
        <v>5</v>
      </c>
      <c r="C9" s="91"/>
      <c r="D9" s="91"/>
      <c r="E9" s="91"/>
      <c r="F9" s="91"/>
      <c r="G9" s="91"/>
      <c r="H9" s="91"/>
      <c r="I9" s="87">
        <v>0</v>
      </c>
      <c r="J9" s="87">
        <v>0</v>
      </c>
    </row>
    <row r="10" spans="1:10" ht="17.100000000000001" customHeight="1" x14ac:dyDescent="0.2">
      <c r="A10" s="31"/>
      <c r="B10" s="100" t="s">
        <v>5</v>
      </c>
      <c r="C10" s="198"/>
      <c r="D10" s="198"/>
      <c r="E10" s="198"/>
      <c r="F10" s="198"/>
      <c r="G10" s="198"/>
      <c r="H10" s="198"/>
      <c r="I10" s="199">
        <f>SUM(I9:J9)</f>
        <v>0</v>
      </c>
      <c r="J10" s="199"/>
    </row>
    <row r="11" spans="1:10" ht="17.100000000000001" customHeight="1" x14ac:dyDescent="0.2">
      <c r="A11" s="103"/>
      <c r="B11" s="100" t="s">
        <v>6</v>
      </c>
      <c r="C11" s="198"/>
      <c r="D11" s="198"/>
      <c r="E11" s="198"/>
      <c r="F11" s="198"/>
      <c r="G11" s="198"/>
      <c r="H11" s="198"/>
      <c r="I11" s="199">
        <f>I10/24</f>
        <v>0</v>
      </c>
      <c r="J11" s="199"/>
    </row>
    <row r="12" spans="1:10" ht="17.100000000000001" customHeight="1" x14ac:dyDescent="0.2">
      <c r="A12" s="104" t="s">
        <v>10</v>
      </c>
      <c r="B12" s="93" t="s">
        <v>58</v>
      </c>
      <c r="C12" s="198"/>
      <c r="D12" s="198"/>
      <c r="E12" s="198"/>
      <c r="F12" s="198"/>
      <c r="G12" s="198"/>
      <c r="H12" s="198"/>
      <c r="I12" s="200">
        <f>I11*1.8</f>
        <v>0</v>
      </c>
      <c r="J12" s="200"/>
    </row>
    <row r="13" spans="1:10" ht="17.100000000000001" customHeight="1" x14ac:dyDescent="0.2">
      <c r="A13" s="60" t="s">
        <v>56</v>
      </c>
      <c r="B13" s="99" t="s">
        <v>5</v>
      </c>
      <c r="C13" s="91"/>
      <c r="D13" s="91"/>
      <c r="E13" s="91"/>
      <c r="F13" s="91"/>
      <c r="G13" s="91"/>
      <c r="H13" s="91"/>
      <c r="I13" s="87">
        <v>0</v>
      </c>
      <c r="J13" s="87">
        <v>0</v>
      </c>
    </row>
    <row r="14" spans="1:10" ht="17.100000000000001" customHeight="1" x14ac:dyDescent="0.2">
      <c r="A14" s="31"/>
      <c r="B14" s="100" t="s">
        <v>5</v>
      </c>
      <c r="C14" s="198"/>
      <c r="D14" s="198"/>
      <c r="E14" s="198"/>
      <c r="F14" s="198"/>
      <c r="G14" s="198"/>
      <c r="H14" s="198"/>
      <c r="I14" s="199">
        <f>SUM(I13:J13)</f>
        <v>0</v>
      </c>
      <c r="J14" s="199"/>
    </row>
    <row r="15" spans="1:10" ht="17.100000000000001" customHeight="1" x14ac:dyDescent="0.2">
      <c r="A15" s="103"/>
      <c r="B15" s="100" t="s">
        <v>6</v>
      </c>
      <c r="C15" s="198"/>
      <c r="D15" s="198"/>
      <c r="E15" s="198"/>
      <c r="F15" s="198"/>
      <c r="G15" s="198"/>
      <c r="H15" s="198"/>
      <c r="I15" s="199">
        <f>I14/24</f>
        <v>0</v>
      </c>
      <c r="J15" s="199"/>
    </row>
    <row r="16" spans="1:10" ht="17.100000000000001" customHeight="1" x14ac:dyDescent="0.2">
      <c r="A16" s="102" t="s">
        <v>10</v>
      </c>
      <c r="B16" s="93" t="s">
        <v>22</v>
      </c>
      <c r="C16" s="198"/>
      <c r="D16" s="198"/>
      <c r="E16" s="198"/>
      <c r="F16" s="198"/>
      <c r="G16" s="198"/>
      <c r="H16" s="198"/>
      <c r="I16" s="200">
        <f t="shared" ref="I16" si="0">I15*2</f>
        <v>0</v>
      </c>
      <c r="J16" s="200"/>
    </row>
    <row r="17" spans="1:10" ht="17.100000000000001" customHeight="1" x14ac:dyDescent="0.2">
      <c r="A17" s="201" t="s">
        <v>0</v>
      </c>
      <c r="B17" s="92" t="s">
        <v>5</v>
      </c>
      <c r="C17" s="91"/>
      <c r="D17" s="91"/>
      <c r="E17" s="91"/>
      <c r="F17" s="91"/>
      <c r="G17" s="91"/>
      <c r="H17" s="91"/>
      <c r="I17" s="92">
        <v>0</v>
      </c>
      <c r="J17" s="92">
        <v>0</v>
      </c>
    </row>
    <row r="18" spans="1:10" ht="17.100000000000001" customHeight="1" x14ac:dyDescent="0.2">
      <c r="A18" s="202"/>
      <c r="B18" s="92" t="s">
        <v>5</v>
      </c>
      <c r="C18" s="198"/>
      <c r="D18" s="198"/>
      <c r="E18" s="198"/>
      <c r="F18" s="198"/>
      <c r="G18" s="198"/>
      <c r="H18" s="198"/>
      <c r="I18" s="199">
        <v>0</v>
      </c>
      <c r="J18" s="199"/>
    </row>
    <row r="19" spans="1:10" ht="17.100000000000001" customHeight="1" x14ac:dyDescent="0.2">
      <c r="A19" s="87" t="s">
        <v>16</v>
      </c>
      <c r="B19" s="92"/>
      <c r="C19" s="198"/>
      <c r="D19" s="198"/>
      <c r="E19" s="198"/>
      <c r="F19" s="198"/>
      <c r="G19" s="198"/>
      <c r="H19" s="198"/>
      <c r="I19" s="199">
        <v>0</v>
      </c>
      <c r="J19" s="199"/>
    </row>
    <row r="20" spans="1:10" ht="17.100000000000001" customHeight="1" x14ac:dyDescent="0.2">
      <c r="A20" s="98" t="s">
        <v>23</v>
      </c>
      <c r="B20" s="98"/>
      <c r="C20" s="198"/>
      <c r="D20" s="198"/>
      <c r="E20" s="198"/>
      <c r="F20" s="198"/>
      <c r="G20" s="198"/>
      <c r="H20" s="198"/>
      <c r="I20" s="205">
        <v>0</v>
      </c>
      <c r="J20" s="205"/>
    </row>
    <row r="21" spans="1:10" ht="17.100000000000001" customHeight="1" x14ac:dyDescent="0.2">
      <c r="A21" s="203" t="s">
        <v>24</v>
      </c>
      <c r="B21" s="204"/>
      <c r="C21" s="204"/>
      <c r="D21" s="204"/>
    </row>
  </sheetData>
  <mergeCells count="58">
    <mergeCell ref="A21:D21"/>
    <mergeCell ref="C19:D19"/>
    <mergeCell ref="E19:F19"/>
    <mergeCell ref="G19:H19"/>
    <mergeCell ref="I19:J19"/>
    <mergeCell ref="C20:D20"/>
    <mergeCell ref="E20:F20"/>
    <mergeCell ref="G20:H20"/>
    <mergeCell ref="I20:J20"/>
    <mergeCell ref="C16:D16"/>
    <mergeCell ref="E16:F16"/>
    <mergeCell ref="G16:H16"/>
    <mergeCell ref="I16:J16"/>
    <mergeCell ref="A17:A18"/>
    <mergeCell ref="C18:D18"/>
    <mergeCell ref="E18:F18"/>
    <mergeCell ref="G18:H18"/>
    <mergeCell ref="I18:J18"/>
    <mergeCell ref="C14:D14"/>
    <mergeCell ref="E14:F14"/>
    <mergeCell ref="G14:H14"/>
    <mergeCell ref="I14:J14"/>
    <mergeCell ref="C15:D15"/>
    <mergeCell ref="E15:F15"/>
    <mergeCell ref="G15:H15"/>
    <mergeCell ref="I15:J15"/>
    <mergeCell ref="C11:D11"/>
    <mergeCell ref="E11:F11"/>
    <mergeCell ref="G11:H11"/>
    <mergeCell ref="I11:J11"/>
    <mergeCell ref="C12:D12"/>
    <mergeCell ref="E12:F12"/>
    <mergeCell ref="G12:H12"/>
    <mergeCell ref="I12:J12"/>
    <mergeCell ref="C8:D8"/>
    <mergeCell ref="E8:F8"/>
    <mergeCell ref="G8:H8"/>
    <mergeCell ref="I8:J8"/>
    <mergeCell ref="C10:D10"/>
    <mergeCell ref="E10:F10"/>
    <mergeCell ref="G10:H10"/>
    <mergeCell ref="I10:J10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J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16" sqref="I16:J16"/>
    </sheetView>
  </sheetViews>
  <sheetFormatPr defaultRowHeight="14.25" x14ac:dyDescent="0.2"/>
  <cols>
    <col min="1" max="1" width="21" customWidth="1"/>
  </cols>
  <sheetData>
    <row r="1" spans="1:10" ht="21" x14ac:dyDescent="0.35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7.100000000000001" customHeight="1" x14ac:dyDescent="0.2">
      <c r="A2" s="196" t="s">
        <v>69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7.100000000000001" customHeight="1" x14ac:dyDescent="0.2">
      <c r="A3" s="197" t="s">
        <v>50</v>
      </c>
      <c r="B3" s="197" t="s">
        <v>3</v>
      </c>
      <c r="C3" s="197" t="s">
        <v>13</v>
      </c>
      <c r="D3" s="197"/>
      <c r="E3" s="197" t="s">
        <v>14</v>
      </c>
      <c r="F3" s="197"/>
      <c r="G3" s="197" t="s">
        <v>15</v>
      </c>
      <c r="H3" s="197"/>
      <c r="I3" s="197" t="s">
        <v>45</v>
      </c>
      <c r="J3" s="197"/>
    </row>
    <row r="4" spans="1:10" ht="17.100000000000001" customHeight="1" x14ac:dyDescent="0.2">
      <c r="A4" s="197"/>
      <c r="B4" s="197"/>
      <c r="C4" s="90" t="s">
        <v>18</v>
      </c>
      <c r="D4" s="90" t="s">
        <v>19</v>
      </c>
      <c r="E4" s="90" t="s">
        <v>11</v>
      </c>
      <c r="F4" s="90" t="s">
        <v>12</v>
      </c>
      <c r="G4" s="90" t="s">
        <v>20</v>
      </c>
      <c r="H4" s="90" t="s">
        <v>21</v>
      </c>
      <c r="I4" s="90" t="s">
        <v>41</v>
      </c>
      <c r="J4" s="90" t="s">
        <v>42</v>
      </c>
    </row>
    <row r="5" spans="1:10" ht="17.100000000000001" customHeight="1" x14ac:dyDescent="0.2">
      <c r="A5" s="95" t="s">
        <v>52</v>
      </c>
      <c r="B5" s="87" t="s">
        <v>5</v>
      </c>
      <c r="C5" s="84"/>
      <c r="D5" s="84"/>
      <c r="E5" s="84"/>
      <c r="F5" s="84"/>
      <c r="G5" s="84"/>
      <c r="H5" s="84"/>
      <c r="I5" s="87">
        <v>0</v>
      </c>
      <c r="J5" s="87">
        <v>0</v>
      </c>
    </row>
    <row r="6" spans="1:10" ht="17.100000000000001" customHeight="1" x14ac:dyDescent="0.2">
      <c r="A6" s="95"/>
      <c r="B6" s="88" t="s">
        <v>5</v>
      </c>
      <c r="C6" s="198"/>
      <c r="D6" s="198"/>
      <c r="E6" s="198"/>
      <c r="F6" s="198"/>
      <c r="G6" s="198"/>
      <c r="H6" s="198"/>
      <c r="I6" s="199">
        <f>SUM(I5:J5)</f>
        <v>0</v>
      </c>
      <c r="J6" s="199"/>
    </row>
    <row r="7" spans="1:10" ht="17.100000000000001" customHeight="1" x14ac:dyDescent="0.2">
      <c r="A7" s="96"/>
      <c r="B7" s="88" t="s">
        <v>6</v>
      </c>
      <c r="C7" s="198"/>
      <c r="D7" s="198"/>
      <c r="E7" s="198"/>
      <c r="F7" s="198"/>
      <c r="G7" s="198"/>
      <c r="H7" s="198"/>
      <c r="I7" s="199">
        <f>I6/24</f>
        <v>0</v>
      </c>
      <c r="J7" s="199"/>
    </row>
    <row r="8" spans="1:10" ht="17.100000000000001" customHeight="1" x14ac:dyDescent="0.2">
      <c r="A8" s="101" t="s">
        <v>10</v>
      </c>
      <c r="B8" s="89" t="s">
        <v>58</v>
      </c>
      <c r="C8" s="198"/>
      <c r="D8" s="198"/>
      <c r="E8" s="198"/>
      <c r="F8" s="198"/>
      <c r="G8" s="198"/>
      <c r="H8" s="198"/>
      <c r="I8" s="200">
        <f>I7*1.8</f>
        <v>0</v>
      </c>
      <c r="J8" s="200"/>
    </row>
    <row r="9" spans="1:10" ht="17.100000000000001" customHeight="1" x14ac:dyDescent="0.2">
      <c r="A9" s="30" t="s">
        <v>55</v>
      </c>
      <c r="B9" s="99" t="s">
        <v>5</v>
      </c>
      <c r="C9" s="84"/>
      <c r="D9" s="84"/>
      <c r="E9" s="84"/>
      <c r="F9" s="84"/>
      <c r="G9" s="84"/>
      <c r="H9" s="84"/>
      <c r="I9" s="87">
        <v>0</v>
      </c>
      <c r="J9" s="87">
        <v>0</v>
      </c>
    </row>
    <row r="10" spans="1:10" ht="17.100000000000001" customHeight="1" x14ac:dyDescent="0.2">
      <c r="A10" s="31"/>
      <c r="B10" s="100" t="s">
        <v>5</v>
      </c>
      <c r="C10" s="198"/>
      <c r="D10" s="198"/>
      <c r="E10" s="198"/>
      <c r="F10" s="198"/>
      <c r="G10" s="198"/>
      <c r="H10" s="198"/>
      <c r="I10" s="199">
        <f>SUM(I9:J9)</f>
        <v>0</v>
      </c>
      <c r="J10" s="199"/>
    </row>
    <row r="11" spans="1:10" ht="17.100000000000001" customHeight="1" x14ac:dyDescent="0.2">
      <c r="A11" s="103"/>
      <c r="B11" s="100" t="s">
        <v>6</v>
      </c>
      <c r="C11" s="198"/>
      <c r="D11" s="198"/>
      <c r="E11" s="198"/>
      <c r="F11" s="198"/>
      <c r="G11" s="198"/>
      <c r="H11" s="198"/>
      <c r="I11" s="199">
        <f>I10/24</f>
        <v>0</v>
      </c>
      <c r="J11" s="199"/>
    </row>
    <row r="12" spans="1:10" ht="17.100000000000001" customHeight="1" x14ac:dyDescent="0.2">
      <c r="A12" s="104" t="s">
        <v>10</v>
      </c>
      <c r="B12" s="89" t="s">
        <v>58</v>
      </c>
      <c r="C12" s="198"/>
      <c r="D12" s="198"/>
      <c r="E12" s="198"/>
      <c r="F12" s="198"/>
      <c r="G12" s="198"/>
      <c r="H12" s="198"/>
      <c r="I12" s="200">
        <f>I11*1.8</f>
        <v>0</v>
      </c>
      <c r="J12" s="200"/>
    </row>
    <row r="13" spans="1:10" ht="17.100000000000001" customHeight="1" x14ac:dyDescent="0.2">
      <c r="A13" s="60" t="s">
        <v>56</v>
      </c>
      <c r="B13" s="99" t="s">
        <v>5</v>
      </c>
      <c r="C13" s="84"/>
      <c r="D13" s="84"/>
      <c r="E13" s="84"/>
      <c r="F13" s="84"/>
      <c r="G13" s="84"/>
      <c r="H13" s="84"/>
      <c r="I13" s="87">
        <v>0</v>
      </c>
      <c r="J13" s="87">
        <v>0</v>
      </c>
    </row>
    <row r="14" spans="1:10" ht="17.100000000000001" customHeight="1" x14ac:dyDescent="0.2">
      <c r="A14" s="31"/>
      <c r="B14" s="100" t="s">
        <v>5</v>
      </c>
      <c r="C14" s="198"/>
      <c r="D14" s="198"/>
      <c r="E14" s="198"/>
      <c r="F14" s="198"/>
      <c r="G14" s="198"/>
      <c r="H14" s="198"/>
      <c r="I14" s="199">
        <f>SUM(I13:J13)</f>
        <v>0</v>
      </c>
      <c r="J14" s="199"/>
    </row>
    <row r="15" spans="1:10" ht="17.100000000000001" customHeight="1" x14ac:dyDescent="0.2">
      <c r="A15" s="103"/>
      <c r="B15" s="100" t="s">
        <v>6</v>
      </c>
      <c r="C15" s="198"/>
      <c r="D15" s="198"/>
      <c r="E15" s="198"/>
      <c r="F15" s="198"/>
      <c r="G15" s="198"/>
      <c r="H15" s="198"/>
      <c r="I15" s="199">
        <f>I14/24</f>
        <v>0</v>
      </c>
      <c r="J15" s="199"/>
    </row>
    <row r="16" spans="1:10" ht="17.100000000000001" customHeight="1" x14ac:dyDescent="0.2">
      <c r="A16" s="102" t="s">
        <v>10</v>
      </c>
      <c r="B16" s="89" t="s">
        <v>22</v>
      </c>
      <c r="C16" s="198"/>
      <c r="D16" s="198"/>
      <c r="E16" s="198"/>
      <c r="F16" s="198"/>
      <c r="G16" s="198"/>
      <c r="H16" s="198"/>
      <c r="I16" s="200">
        <f t="shared" ref="I16" si="0">I15*2</f>
        <v>0</v>
      </c>
      <c r="J16" s="200"/>
    </row>
    <row r="17" spans="1:14" ht="17.100000000000001" customHeight="1" x14ac:dyDescent="0.2">
      <c r="A17" s="201" t="s">
        <v>0</v>
      </c>
      <c r="B17" s="88" t="s">
        <v>5</v>
      </c>
      <c r="C17" s="84"/>
      <c r="D17" s="84"/>
      <c r="E17" s="84"/>
      <c r="F17" s="84"/>
      <c r="G17" s="84"/>
      <c r="H17" s="84"/>
      <c r="I17" s="88">
        <v>0</v>
      </c>
      <c r="J17" s="88">
        <v>0</v>
      </c>
    </row>
    <row r="18" spans="1:14" ht="17.100000000000001" customHeight="1" x14ac:dyDescent="0.2">
      <c r="A18" s="202"/>
      <c r="B18" s="88" t="s">
        <v>5</v>
      </c>
      <c r="C18" s="198"/>
      <c r="D18" s="198"/>
      <c r="E18" s="198"/>
      <c r="F18" s="198"/>
      <c r="G18" s="198"/>
      <c r="H18" s="198"/>
      <c r="I18" s="199">
        <v>0</v>
      </c>
      <c r="J18" s="199"/>
    </row>
    <row r="19" spans="1:14" ht="17.100000000000001" customHeight="1" x14ac:dyDescent="0.2">
      <c r="A19" s="87" t="s">
        <v>16</v>
      </c>
      <c r="B19" s="88"/>
      <c r="C19" s="198"/>
      <c r="D19" s="198"/>
      <c r="E19" s="198"/>
      <c r="F19" s="198"/>
      <c r="G19" s="198"/>
      <c r="H19" s="198"/>
      <c r="I19" s="199">
        <v>0</v>
      </c>
      <c r="J19" s="199"/>
    </row>
    <row r="20" spans="1:14" ht="17.100000000000001" customHeight="1" x14ac:dyDescent="0.2">
      <c r="A20" s="97" t="s">
        <v>23</v>
      </c>
      <c r="B20" s="97"/>
      <c r="C20" s="198"/>
      <c r="D20" s="198"/>
      <c r="E20" s="198"/>
      <c r="F20" s="198"/>
      <c r="G20" s="198"/>
      <c r="H20" s="198"/>
      <c r="I20" s="205">
        <v>0</v>
      </c>
      <c r="J20" s="205"/>
    </row>
    <row r="21" spans="1:14" ht="17.100000000000001" customHeight="1" x14ac:dyDescent="0.2">
      <c r="A21" s="203" t="s">
        <v>24</v>
      </c>
      <c r="B21" s="204"/>
      <c r="C21" s="204"/>
      <c r="D21" s="204"/>
    </row>
    <row r="23" spans="1:14" x14ac:dyDescent="0.2">
      <c r="N23" t="s">
        <v>51</v>
      </c>
    </row>
  </sheetData>
  <mergeCells count="58">
    <mergeCell ref="C6:D6"/>
    <mergeCell ref="E6:F6"/>
    <mergeCell ref="G6:H6"/>
    <mergeCell ref="A21:D21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17:A18"/>
    <mergeCell ref="C16:D16"/>
    <mergeCell ref="E16:F16"/>
    <mergeCell ref="A1:J1"/>
    <mergeCell ref="I19:J19"/>
    <mergeCell ref="I20:J20"/>
    <mergeCell ref="I18:J18"/>
    <mergeCell ref="I3:J3"/>
    <mergeCell ref="I6:J6"/>
    <mergeCell ref="I7:J7"/>
    <mergeCell ref="I8:J8"/>
    <mergeCell ref="C8:D8"/>
    <mergeCell ref="E8:F8"/>
    <mergeCell ref="G8:H8"/>
    <mergeCell ref="C7:D7"/>
    <mergeCell ref="E7:F7"/>
    <mergeCell ref="G7:H7"/>
    <mergeCell ref="G3:H3"/>
    <mergeCell ref="A3:A4"/>
    <mergeCell ref="G16:H16"/>
    <mergeCell ref="I16:J16"/>
    <mergeCell ref="C12:D12"/>
    <mergeCell ref="E12:F12"/>
    <mergeCell ref="G12:H12"/>
    <mergeCell ref="I12:J12"/>
    <mergeCell ref="C14:D14"/>
    <mergeCell ref="E14:F14"/>
    <mergeCell ref="G14:H14"/>
    <mergeCell ref="I14:J14"/>
    <mergeCell ref="A2:J2"/>
    <mergeCell ref="C15:D15"/>
    <mergeCell ref="E15:F15"/>
    <mergeCell ref="G15:H15"/>
    <mergeCell ref="I15:J15"/>
    <mergeCell ref="C10:D10"/>
    <mergeCell ref="E10:F10"/>
    <mergeCell ref="G10:H10"/>
    <mergeCell ref="I10:J10"/>
    <mergeCell ref="C11:D11"/>
    <mergeCell ref="E11:F11"/>
    <mergeCell ref="G11:H11"/>
    <mergeCell ref="I11:J11"/>
    <mergeCell ref="B3:B4"/>
    <mergeCell ref="C3:D3"/>
    <mergeCell ref="E3:F3"/>
  </mergeCells>
  <pageMargins left="0.7" right="0.26" top="0.22" bottom="0.18" header="0.15" footer="0.16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31" sqref="F31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35">
      <c r="A1" s="166" t="s">
        <v>54</v>
      </c>
      <c r="B1" s="166"/>
      <c r="C1" s="166"/>
      <c r="D1" s="166"/>
      <c r="E1" s="166"/>
      <c r="F1" s="166"/>
      <c r="G1" s="166"/>
      <c r="H1" s="166"/>
    </row>
    <row r="2" spans="1:8" ht="15.95" customHeight="1" x14ac:dyDescent="0.2">
      <c r="A2" s="224" t="s">
        <v>68</v>
      </c>
      <c r="B2" s="224"/>
      <c r="C2" s="224"/>
      <c r="D2" s="224"/>
      <c r="E2" s="224"/>
      <c r="F2" s="224"/>
      <c r="G2" s="224"/>
      <c r="H2" s="224"/>
    </row>
    <row r="3" spans="1:8" ht="15.95" customHeight="1" x14ac:dyDescent="0.2">
      <c r="A3" s="190" t="s">
        <v>50</v>
      </c>
      <c r="B3" s="190" t="s">
        <v>3</v>
      </c>
      <c r="C3" s="190" t="s">
        <v>45</v>
      </c>
      <c r="D3" s="219"/>
      <c r="E3" s="220"/>
      <c r="F3" s="190" t="s">
        <v>87</v>
      </c>
      <c r="G3" s="219"/>
      <c r="H3" s="220"/>
    </row>
    <row r="4" spans="1:8" ht="15.95" customHeight="1" x14ac:dyDescent="0.2">
      <c r="A4" s="190"/>
      <c r="B4" s="190"/>
      <c r="C4" s="21" t="s">
        <v>41</v>
      </c>
      <c r="D4" s="21" t="s">
        <v>42</v>
      </c>
      <c r="E4" s="21" t="s">
        <v>43</v>
      </c>
      <c r="F4" s="21" t="s">
        <v>83</v>
      </c>
      <c r="G4" s="21" t="s">
        <v>84</v>
      </c>
      <c r="H4" s="21" t="s">
        <v>86</v>
      </c>
    </row>
    <row r="5" spans="1:8" ht="15.95" customHeight="1" x14ac:dyDescent="0.2">
      <c r="A5" s="30" t="s">
        <v>64</v>
      </c>
      <c r="B5" s="26" t="s">
        <v>5</v>
      </c>
      <c r="C5" s="62">
        <v>0</v>
      </c>
      <c r="D5" s="62">
        <v>0</v>
      </c>
      <c r="E5" s="62">
        <v>0</v>
      </c>
      <c r="F5" s="86">
        <v>264</v>
      </c>
      <c r="G5" s="86"/>
      <c r="H5" s="86"/>
    </row>
    <row r="6" spans="1:8" ht="15.95" customHeight="1" x14ac:dyDescent="0.2">
      <c r="A6" s="28"/>
      <c r="B6" s="26" t="s">
        <v>5</v>
      </c>
      <c r="C6" s="221">
        <f>SUM(C5:E5)</f>
        <v>0</v>
      </c>
      <c r="D6" s="222"/>
      <c r="E6" s="223"/>
      <c r="F6" s="221">
        <f>SUM(F5:H5)</f>
        <v>264</v>
      </c>
      <c r="G6" s="222"/>
      <c r="H6" s="223"/>
    </row>
    <row r="7" spans="1:8" ht="15.95" customHeight="1" x14ac:dyDescent="0.2">
      <c r="A7" s="118"/>
      <c r="B7" s="115" t="s">
        <v>6</v>
      </c>
      <c r="C7" s="211">
        <f>C6/24</f>
        <v>0</v>
      </c>
      <c r="D7" s="212"/>
      <c r="E7" s="213"/>
      <c r="F7" s="211">
        <f>F6/8</f>
        <v>33</v>
      </c>
      <c r="G7" s="212"/>
      <c r="H7" s="213"/>
    </row>
    <row r="8" spans="1:8" s="4" customFormat="1" ht="15.95" customHeight="1" x14ac:dyDescent="0.2">
      <c r="A8" s="116" t="s">
        <v>10</v>
      </c>
      <c r="B8" s="115" t="s">
        <v>53</v>
      </c>
      <c r="C8" s="208">
        <f>1.8*C7</f>
        <v>0</v>
      </c>
      <c r="D8" s="209"/>
      <c r="E8" s="210"/>
      <c r="F8" s="208">
        <f>1.8*F7</f>
        <v>59.4</v>
      </c>
      <c r="G8" s="209"/>
      <c r="H8" s="210"/>
    </row>
    <row r="9" spans="1:8" ht="15.95" customHeight="1" x14ac:dyDescent="0.2">
      <c r="A9" s="60" t="s">
        <v>55</v>
      </c>
      <c r="B9" s="115" t="s">
        <v>5</v>
      </c>
      <c r="C9" s="115">
        <v>278</v>
      </c>
      <c r="D9" s="115">
        <v>275</v>
      </c>
      <c r="E9" s="115">
        <v>54</v>
      </c>
      <c r="F9" s="115">
        <v>60</v>
      </c>
      <c r="G9" s="115"/>
      <c r="H9" s="115"/>
    </row>
    <row r="10" spans="1:8" ht="15.95" customHeight="1" x14ac:dyDescent="0.2">
      <c r="A10" s="117"/>
      <c r="B10" s="115" t="s">
        <v>5</v>
      </c>
      <c r="C10" s="208">
        <f>SUM(C9:E9)</f>
        <v>607</v>
      </c>
      <c r="D10" s="209"/>
      <c r="E10" s="210"/>
      <c r="F10" s="208">
        <f>SUM(F9:H9)</f>
        <v>60</v>
      </c>
      <c r="G10" s="209"/>
      <c r="H10" s="210"/>
    </row>
    <row r="11" spans="1:8" ht="15.95" customHeight="1" x14ac:dyDescent="0.2">
      <c r="A11" s="118"/>
      <c r="B11" s="115" t="s">
        <v>6</v>
      </c>
      <c r="C11" s="211">
        <f>C10/24</f>
        <v>25.291666666666668</v>
      </c>
      <c r="D11" s="212"/>
      <c r="E11" s="213"/>
      <c r="F11" s="211">
        <f>F10/8</f>
        <v>7.5</v>
      </c>
      <c r="G11" s="212"/>
      <c r="H11" s="213"/>
    </row>
    <row r="12" spans="1:8" s="4" customFormat="1" ht="15.95" customHeight="1" x14ac:dyDescent="0.2">
      <c r="A12" s="116" t="s">
        <v>10</v>
      </c>
      <c r="B12" s="115" t="s">
        <v>53</v>
      </c>
      <c r="C12" s="211">
        <f>1.8*C11</f>
        <v>45.525000000000006</v>
      </c>
      <c r="D12" s="212"/>
      <c r="E12" s="213"/>
      <c r="F12" s="211">
        <f>1.8*F11</f>
        <v>13.5</v>
      </c>
      <c r="G12" s="212"/>
      <c r="H12" s="213"/>
    </row>
    <row r="13" spans="1:8" ht="15.95" hidden="1" customHeight="1" x14ac:dyDescent="0.2">
      <c r="A13" s="60" t="s">
        <v>56</v>
      </c>
      <c r="B13" s="115" t="s">
        <v>5</v>
      </c>
      <c r="C13" s="115">
        <v>0</v>
      </c>
      <c r="D13" s="115">
        <v>0</v>
      </c>
      <c r="E13" s="115">
        <v>0</v>
      </c>
      <c r="F13" s="115"/>
      <c r="G13" s="115"/>
      <c r="H13" s="115"/>
    </row>
    <row r="14" spans="1:8" ht="15.95" hidden="1" customHeight="1" x14ac:dyDescent="0.2">
      <c r="A14" s="117"/>
      <c r="B14" s="115" t="s">
        <v>5</v>
      </c>
      <c r="C14" s="208">
        <f>SUM(C13:E13)</f>
        <v>0</v>
      </c>
      <c r="D14" s="209"/>
      <c r="E14" s="210"/>
      <c r="F14" s="208">
        <f>SUM(F13:H13)</f>
        <v>0</v>
      </c>
      <c r="G14" s="209"/>
      <c r="H14" s="210"/>
    </row>
    <row r="15" spans="1:8" ht="15.95" hidden="1" customHeight="1" x14ac:dyDescent="0.2">
      <c r="A15" s="118"/>
      <c r="B15" s="115" t="s">
        <v>6</v>
      </c>
      <c r="C15" s="211">
        <f>C14/24</f>
        <v>0</v>
      </c>
      <c r="D15" s="212"/>
      <c r="E15" s="213"/>
      <c r="F15" s="211">
        <f>F14/8</f>
        <v>0</v>
      </c>
      <c r="G15" s="212"/>
      <c r="H15" s="213"/>
    </row>
    <row r="16" spans="1:8" s="4" customFormat="1" ht="15.95" customHeight="1" x14ac:dyDescent="0.2">
      <c r="A16" s="116" t="s">
        <v>10</v>
      </c>
      <c r="B16" s="115" t="s">
        <v>57</v>
      </c>
      <c r="C16" s="208">
        <f>2*C15</f>
        <v>0</v>
      </c>
      <c r="D16" s="209"/>
      <c r="E16" s="210"/>
      <c r="F16" s="208">
        <f>2*F15</f>
        <v>0</v>
      </c>
      <c r="G16" s="209"/>
      <c r="H16" s="210"/>
    </row>
    <row r="17" spans="1:8" ht="15.95" customHeight="1" x14ac:dyDescent="0.2">
      <c r="A17" s="206" t="s">
        <v>0</v>
      </c>
      <c r="B17" s="115" t="s">
        <v>5</v>
      </c>
      <c r="C17" s="120">
        <f>C5+C9+C13</f>
        <v>278</v>
      </c>
      <c r="D17" s="120">
        <f t="shared" ref="D17:E17" si="0">D5+D9+D13</f>
        <v>275</v>
      </c>
      <c r="E17" s="120">
        <f t="shared" si="0"/>
        <v>54</v>
      </c>
      <c r="F17" s="137">
        <f>F5+F9+F13</f>
        <v>324</v>
      </c>
      <c r="G17" s="137">
        <f t="shared" ref="G17:H17" si="1">G5+G9+G13</f>
        <v>0</v>
      </c>
      <c r="H17" s="137">
        <f t="shared" si="1"/>
        <v>0</v>
      </c>
    </row>
    <row r="18" spans="1:8" ht="15.95" customHeight="1" x14ac:dyDescent="0.2">
      <c r="A18" s="207"/>
      <c r="B18" s="115" t="s">
        <v>5</v>
      </c>
      <c r="C18" s="214">
        <f>C17+D17+E17</f>
        <v>607</v>
      </c>
      <c r="D18" s="215"/>
      <c r="E18" s="216"/>
      <c r="F18" s="214">
        <f>F17+G17+H17</f>
        <v>324</v>
      </c>
      <c r="G18" s="215"/>
      <c r="H18" s="216"/>
    </row>
    <row r="19" spans="1:8" ht="15.95" customHeight="1" x14ac:dyDescent="0.2">
      <c r="A19" s="26" t="s">
        <v>16</v>
      </c>
      <c r="B19" s="26"/>
      <c r="C19" s="217">
        <f>C7+C11+C15</f>
        <v>25.291666666666668</v>
      </c>
      <c r="D19" s="217"/>
      <c r="E19" s="217"/>
      <c r="F19" s="217">
        <f>F7+F11+F15</f>
        <v>40.5</v>
      </c>
      <c r="G19" s="217"/>
      <c r="H19" s="217"/>
    </row>
    <row r="20" spans="1:8" ht="15.95" customHeight="1" x14ac:dyDescent="0.2">
      <c r="A20" s="27" t="s">
        <v>17</v>
      </c>
      <c r="B20" s="27"/>
      <c r="C20" s="218">
        <f>C8+C12+C16</f>
        <v>45.525000000000006</v>
      </c>
      <c r="D20" s="218"/>
      <c r="E20" s="218"/>
      <c r="F20" s="218">
        <f>F8+F12+F16</f>
        <v>72.900000000000006</v>
      </c>
      <c r="G20" s="218"/>
      <c r="H20" s="218"/>
    </row>
  </sheetData>
  <mergeCells count="31">
    <mergeCell ref="A1:H1"/>
    <mergeCell ref="A2:H2"/>
    <mergeCell ref="F7:H7"/>
    <mergeCell ref="F6:H6"/>
    <mergeCell ref="A3:A4"/>
    <mergeCell ref="B3:B4"/>
    <mergeCell ref="F3:H3"/>
    <mergeCell ref="F20:H20"/>
    <mergeCell ref="F18:H18"/>
    <mergeCell ref="F8:H8"/>
    <mergeCell ref="F10:H10"/>
    <mergeCell ref="F11:H11"/>
    <mergeCell ref="F12:H12"/>
    <mergeCell ref="F14:H14"/>
    <mergeCell ref="F15:H15"/>
    <mergeCell ref="F16:H16"/>
    <mergeCell ref="F19:H19"/>
    <mergeCell ref="C20:E20"/>
    <mergeCell ref="C3:E3"/>
    <mergeCell ref="C6:E6"/>
    <mergeCell ref="C7:E7"/>
    <mergeCell ref="C8:E8"/>
    <mergeCell ref="C10:E10"/>
    <mergeCell ref="C11:E11"/>
    <mergeCell ref="C12:E12"/>
    <mergeCell ref="C16:E16"/>
    <mergeCell ref="A17:A18"/>
    <mergeCell ref="C14:E14"/>
    <mergeCell ref="C15:E15"/>
    <mergeCell ref="C18:E18"/>
    <mergeCell ref="C19:E19"/>
  </mergeCells>
  <pageMargins left="0.16" right="0.16" top="0.17" bottom="0.16" header="0.3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PageLayoutView="130" workbookViewId="0">
      <selection activeCell="F28" sqref="F28"/>
    </sheetView>
  </sheetViews>
  <sheetFormatPr defaultRowHeight="18" x14ac:dyDescent="0.25"/>
  <cols>
    <col min="1" max="1" width="40.625" style="2" customWidth="1"/>
    <col min="2" max="2" width="15.625" style="2" customWidth="1"/>
    <col min="3" max="5" width="20.625" style="2" hidden="1" customWidth="1"/>
    <col min="6" max="8" width="20.625" style="2" customWidth="1"/>
    <col min="9" max="16384" width="9" style="2"/>
  </cols>
  <sheetData>
    <row r="1" spans="1:8" customFormat="1" ht="21" x14ac:dyDescent="0.35">
      <c r="A1" s="166" t="s">
        <v>54</v>
      </c>
      <c r="B1" s="166"/>
      <c r="C1" s="166"/>
      <c r="D1" s="166"/>
      <c r="E1" s="166"/>
      <c r="F1" s="166"/>
      <c r="G1" s="166"/>
      <c r="H1" s="166"/>
    </row>
    <row r="2" spans="1:8" customFormat="1" ht="15.95" customHeight="1" x14ac:dyDescent="0.2">
      <c r="A2" s="224" t="s">
        <v>67</v>
      </c>
      <c r="B2" s="224"/>
      <c r="C2" s="224"/>
      <c r="D2" s="224"/>
      <c r="E2" s="224"/>
      <c r="F2" s="224"/>
      <c r="G2" s="224"/>
      <c r="H2" s="224"/>
    </row>
    <row r="3" spans="1:8" customFormat="1" ht="15.95" customHeight="1" x14ac:dyDescent="0.2">
      <c r="A3" s="190" t="s">
        <v>50</v>
      </c>
      <c r="B3" s="190" t="s">
        <v>3</v>
      </c>
      <c r="C3" s="190" t="s">
        <v>45</v>
      </c>
      <c r="D3" s="219"/>
      <c r="E3" s="220"/>
      <c r="F3" s="190" t="s">
        <v>87</v>
      </c>
      <c r="G3" s="219"/>
      <c r="H3" s="220"/>
    </row>
    <row r="4" spans="1:8" customFormat="1" ht="15.95" customHeight="1" x14ac:dyDescent="0.2">
      <c r="A4" s="190"/>
      <c r="B4" s="190"/>
      <c r="C4" s="21" t="s">
        <v>41</v>
      </c>
      <c r="D4" s="21" t="s">
        <v>42</v>
      </c>
      <c r="E4" s="21" t="s">
        <v>43</v>
      </c>
      <c r="F4" s="21" t="s">
        <v>83</v>
      </c>
      <c r="G4" s="21" t="s">
        <v>84</v>
      </c>
      <c r="H4" s="21" t="s">
        <v>86</v>
      </c>
    </row>
    <row r="5" spans="1:8" customFormat="1" ht="15.95" customHeight="1" x14ac:dyDescent="0.2">
      <c r="A5" s="30" t="s">
        <v>64</v>
      </c>
      <c r="B5" s="86" t="s">
        <v>5</v>
      </c>
      <c r="C5" s="86">
        <v>162</v>
      </c>
      <c r="D5" s="86">
        <v>90</v>
      </c>
      <c r="E5" s="86">
        <v>33</v>
      </c>
      <c r="F5" s="86">
        <v>60</v>
      </c>
      <c r="G5" s="86"/>
      <c r="H5" s="86"/>
    </row>
    <row r="6" spans="1:8" customFormat="1" ht="15.95" customHeight="1" x14ac:dyDescent="0.2">
      <c r="A6" s="28"/>
      <c r="B6" s="86" t="s">
        <v>5</v>
      </c>
      <c r="C6" s="221">
        <f>SUM(C5:E5)</f>
        <v>285</v>
      </c>
      <c r="D6" s="222"/>
      <c r="E6" s="223"/>
      <c r="F6" s="221">
        <f>SUM(F5:H5)</f>
        <v>60</v>
      </c>
      <c r="G6" s="222"/>
      <c r="H6" s="223"/>
    </row>
    <row r="7" spans="1:8" customFormat="1" ht="15.95" customHeight="1" x14ac:dyDescent="0.2">
      <c r="A7" s="29"/>
      <c r="B7" s="86" t="s">
        <v>6</v>
      </c>
      <c r="C7" s="228">
        <f>C6/24</f>
        <v>11.875</v>
      </c>
      <c r="D7" s="229"/>
      <c r="E7" s="230"/>
      <c r="F7" s="228">
        <f>F6/8</f>
        <v>7.5</v>
      </c>
      <c r="G7" s="229"/>
      <c r="H7" s="230"/>
    </row>
    <row r="8" spans="1:8" s="4" customFormat="1" ht="15.95" customHeight="1" x14ac:dyDescent="0.2">
      <c r="A8" s="116" t="s">
        <v>10</v>
      </c>
      <c r="B8" s="115" t="s">
        <v>53</v>
      </c>
      <c r="C8" s="208">
        <f>1.8*C7</f>
        <v>21.375</v>
      </c>
      <c r="D8" s="209"/>
      <c r="E8" s="210"/>
      <c r="F8" s="208">
        <f>1.8*F7</f>
        <v>13.5</v>
      </c>
      <c r="G8" s="209"/>
      <c r="H8" s="210"/>
    </row>
    <row r="9" spans="1:8" customFormat="1" ht="15.95" customHeight="1" x14ac:dyDescent="0.2">
      <c r="A9" s="60" t="s">
        <v>55</v>
      </c>
      <c r="B9" s="115" t="s">
        <v>5</v>
      </c>
      <c r="C9" s="115">
        <v>84</v>
      </c>
      <c r="D9" s="115">
        <v>60</v>
      </c>
      <c r="E9" s="115">
        <v>18</v>
      </c>
      <c r="F9" s="115">
        <v>6</v>
      </c>
      <c r="G9" s="115"/>
      <c r="H9" s="115"/>
    </row>
    <row r="10" spans="1:8" customFormat="1" ht="15.95" customHeight="1" x14ac:dyDescent="0.2">
      <c r="A10" s="117"/>
      <c r="B10" s="115" t="s">
        <v>5</v>
      </c>
      <c r="C10" s="208">
        <f>SUM(C9:E9)</f>
        <v>162</v>
      </c>
      <c r="D10" s="209"/>
      <c r="E10" s="210"/>
      <c r="F10" s="208">
        <f>SUM(F9:H9)</f>
        <v>6</v>
      </c>
      <c r="G10" s="209"/>
      <c r="H10" s="210"/>
    </row>
    <row r="11" spans="1:8" customFormat="1" ht="15.95" customHeight="1" x14ac:dyDescent="0.2">
      <c r="A11" s="118"/>
      <c r="B11" s="115" t="s">
        <v>6</v>
      </c>
      <c r="C11" s="211">
        <f>C10/24</f>
        <v>6.75</v>
      </c>
      <c r="D11" s="212"/>
      <c r="E11" s="213"/>
      <c r="F11" s="211">
        <f>F10/8</f>
        <v>0.75</v>
      </c>
      <c r="G11" s="212"/>
      <c r="H11" s="213"/>
    </row>
    <row r="12" spans="1:8" s="4" customFormat="1" ht="15.95" customHeight="1" x14ac:dyDescent="0.2">
      <c r="A12" s="116" t="s">
        <v>10</v>
      </c>
      <c r="B12" s="115" t="s">
        <v>53</v>
      </c>
      <c r="C12" s="208">
        <f>1.8*C11</f>
        <v>12.15</v>
      </c>
      <c r="D12" s="209"/>
      <c r="E12" s="210"/>
      <c r="F12" s="208">
        <f>1.8*F11</f>
        <v>1.35</v>
      </c>
      <c r="G12" s="209"/>
      <c r="H12" s="210"/>
    </row>
    <row r="13" spans="1:8" customFormat="1" ht="15.95" customHeight="1" x14ac:dyDescent="0.2">
      <c r="A13" s="60" t="s">
        <v>56</v>
      </c>
      <c r="B13" s="115" t="s">
        <v>5</v>
      </c>
      <c r="C13" s="115">
        <v>98</v>
      </c>
      <c r="D13" s="115">
        <v>63</v>
      </c>
      <c r="E13" s="115">
        <v>45</v>
      </c>
      <c r="F13" s="115">
        <v>36</v>
      </c>
      <c r="G13" s="115"/>
      <c r="H13" s="115"/>
    </row>
    <row r="14" spans="1:8" customFormat="1" ht="15.95" customHeight="1" x14ac:dyDescent="0.2">
      <c r="A14" s="117"/>
      <c r="B14" s="115" t="s">
        <v>5</v>
      </c>
      <c r="C14" s="208">
        <f>SUM(C13:E13)</f>
        <v>206</v>
      </c>
      <c r="D14" s="209"/>
      <c r="E14" s="210"/>
      <c r="F14" s="208">
        <f>SUM(F13:H13)</f>
        <v>36</v>
      </c>
      <c r="G14" s="209"/>
      <c r="H14" s="210"/>
    </row>
    <row r="15" spans="1:8" customFormat="1" ht="15.95" customHeight="1" x14ac:dyDescent="0.2">
      <c r="A15" s="118"/>
      <c r="B15" s="115" t="s">
        <v>6</v>
      </c>
      <c r="C15" s="211">
        <f>C14/24</f>
        <v>8.5833333333333339</v>
      </c>
      <c r="D15" s="212"/>
      <c r="E15" s="213"/>
      <c r="F15" s="211">
        <f>F14/8</f>
        <v>4.5</v>
      </c>
      <c r="G15" s="212"/>
      <c r="H15" s="213"/>
    </row>
    <row r="16" spans="1:8" s="4" customFormat="1" ht="15.95" customHeight="1" x14ac:dyDescent="0.2">
      <c r="A16" s="116" t="s">
        <v>10</v>
      </c>
      <c r="B16" s="115" t="s">
        <v>57</v>
      </c>
      <c r="C16" s="211">
        <f>2*C15</f>
        <v>17.166666666666668</v>
      </c>
      <c r="D16" s="212"/>
      <c r="E16" s="213"/>
      <c r="F16" s="211">
        <f>2*F15</f>
        <v>9</v>
      </c>
      <c r="G16" s="212"/>
      <c r="H16" s="213"/>
    </row>
    <row r="17" spans="1:8" customFormat="1" ht="15.95" customHeight="1" x14ac:dyDescent="0.2">
      <c r="A17" s="206" t="s">
        <v>0</v>
      </c>
      <c r="B17" s="115" t="s">
        <v>5</v>
      </c>
      <c r="C17" s="119">
        <f>C5+C9+C13</f>
        <v>344</v>
      </c>
      <c r="D17" s="119">
        <f t="shared" ref="D17:E17" si="0">D5+D9+D13</f>
        <v>213</v>
      </c>
      <c r="E17" s="119">
        <f t="shared" si="0"/>
        <v>96</v>
      </c>
      <c r="F17" s="119">
        <f>F5+F9+F13</f>
        <v>102</v>
      </c>
      <c r="G17" s="119">
        <f t="shared" ref="G17:H17" si="1">G5+G9+G13</f>
        <v>0</v>
      </c>
      <c r="H17" s="119">
        <f t="shared" si="1"/>
        <v>0</v>
      </c>
    </row>
    <row r="18" spans="1:8" customFormat="1" ht="15.95" customHeight="1" x14ac:dyDescent="0.2">
      <c r="A18" s="207"/>
      <c r="B18" s="115" t="s">
        <v>5</v>
      </c>
      <c r="C18" s="225">
        <f>C17+D17+E17</f>
        <v>653</v>
      </c>
      <c r="D18" s="226"/>
      <c r="E18" s="227"/>
      <c r="F18" s="225">
        <f>F17+G17+H17</f>
        <v>102</v>
      </c>
      <c r="G18" s="226"/>
      <c r="H18" s="227"/>
    </row>
    <row r="19" spans="1:8" customFormat="1" ht="15.95" customHeight="1" x14ac:dyDescent="0.2">
      <c r="A19" s="86" t="s">
        <v>16</v>
      </c>
      <c r="B19" s="86"/>
      <c r="C19" s="217">
        <f>C7+C11+C15</f>
        <v>27.208333333333336</v>
      </c>
      <c r="D19" s="217"/>
      <c r="E19" s="217"/>
      <c r="F19" s="217">
        <f>F7+F11+F15</f>
        <v>12.75</v>
      </c>
      <c r="G19" s="217"/>
      <c r="H19" s="217"/>
    </row>
    <row r="20" spans="1:8" customFormat="1" ht="15.95" customHeight="1" x14ac:dyDescent="0.2">
      <c r="A20" s="27" t="s">
        <v>17</v>
      </c>
      <c r="B20" s="27"/>
      <c r="C20" s="218">
        <f>C8+C12+C16</f>
        <v>50.691666666666663</v>
      </c>
      <c r="D20" s="218"/>
      <c r="E20" s="218"/>
      <c r="F20" s="218">
        <f>F8+F12+F16</f>
        <v>23.85</v>
      </c>
      <c r="G20" s="218"/>
      <c r="H20" s="218"/>
    </row>
    <row r="21" spans="1:8" customFormat="1" ht="14.25" x14ac:dyDescent="0.2"/>
  </sheetData>
  <mergeCells count="31">
    <mergeCell ref="A1:H1"/>
    <mergeCell ref="A2:H2"/>
    <mergeCell ref="F12:H12"/>
    <mergeCell ref="C12:E12"/>
    <mergeCell ref="C14:E14"/>
    <mergeCell ref="F10:H10"/>
    <mergeCell ref="C10:E10"/>
    <mergeCell ref="F11:H11"/>
    <mergeCell ref="C11:E11"/>
    <mergeCell ref="F7:H7"/>
    <mergeCell ref="C7:E7"/>
    <mergeCell ref="F8:H8"/>
    <mergeCell ref="C8:E8"/>
    <mergeCell ref="F3:H3"/>
    <mergeCell ref="F6:H6"/>
    <mergeCell ref="F14:H14"/>
    <mergeCell ref="F20:H20"/>
    <mergeCell ref="C20:E20"/>
    <mergeCell ref="F16:H16"/>
    <mergeCell ref="C16:E16"/>
    <mergeCell ref="C18:E18"/>
    <mergeCell ref="F19:H19"/>
    <mergeCell ref="C19:E19"/>
    <mergeCell ref="F18:H18"/>
    <mergeCell ref="F15:H15"/>
    <mergeCell ref="C15:E15"/>
    <mergeCell ref="A17:A18"/>
    <mergeCell ref="A3:A4"/>
    <mergeCell ref="B3:B4"/>
    <mergeCell ref="C3:E3"/>
    <mergeCell ref="C6:E6"/>
  </mergeCells>
  <pageMargins left="0.7" right="0.7" top="0.14000000000000001" bottom="0.16" header="0.16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สรุป</vt:lpstr>
      <vt:lpstr>ปกติ ตรี</vt:lpstr>
      <vt:lpstr>พิเศษ ตรี</vt:lpstr>
      <vt:lpstr>ปกติ โท</vt:lpstr>
      <vt:lpstr>ปกติ เอก</vt:lpstr>
      <vt:lpstr>พิเศษ โท</vt:lpstr>
      <vt:lpstr>พิเศษ เอก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2017-06-22T02:14:16Z</cp:lastPrinted>
  <dcterms:created xsi:type="dcterms:W3CDTF">2014-04-28T10:54:53Z</dcterms:created>
  <dcterms:modified xsi:type="dcterms:W3CDTF">2018-02-11T08:59:35Z</dcterms:modified>
</cp:coreProperties>
</file>